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blahap" reservationPassword="0"/>
  <workbookPr/>
  <bookViews>
    <workbookView xWindow="240" yWindow="120" windowWidth="14940" windowHeight="9225" activeTab="0"/>
  </bookViews>
  <sheets>
    <sheet name="Rekapitulace" sheetId="1" r:id="rId1"/>
    <sheet name="PS 26-01-11" sheetId="2" r:id="rId2"/>
    <sheet name="SO 26-10-01" sheetId="3" r:id="rId3"/>
    <sheet name="SO 26-11-01" sheetId="4" r:id="rId4"/>
    <sheet name="SO 26-13-01" sheetId="5" r:id="rId5"/>
    <sheet name="SO 26-50-01" sheetId="6" r:id="rId6"/>
    <sheet name="SO 26-86-01" sheetId="7" r:id="rId7"/>
    <sheet name="SO 26-92-01" sheetId="8" r:id="rId8"/>
    <sheet name="SO 90-90" sheetId="9" r:id="rId9"/>
    <sheet name="SO 98-98" sheetId="10" r:id="rId10"/>
  </sheets>
  <definedNames/>
  <calcPr/>
  <webPublishing/>
</workbook>
</file>

<file path=xl/sharedStrings.xml><?xml version="1.0" encoding="utf-8"?>
<sst xmlns="http://schemas.openxmlformats.org/spreadsheetml/2006/main" count="4220" uniqueCount="1007">
  <si>
    <t>Firma: DMC Havlíčkův Brod s.r.o.</t>
  </si>
  <si>
    <t>Rekapitulace ceny</t>
  </si>
  <si>
    <t>Stavba: 20050 - 2024 Rekonstrukce přejezdu P3664 v km 178,860 na trati Brno – Jihlava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</si>
  <si>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</si>
  <si>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</si>
  <si>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</si>
  <si>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</si>
  <si>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</si>
  <si>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</si>
  <si>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</si>
  <si>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</si>
  <si>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</si>
  <si>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</si>
  <si>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</si>
  <si>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</si>
  <si>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20050</t>
  </si>
  <si>
    <t>2024 Rekonstrukce přejezdu P3664 v km 178,860 na trati Brno – Jihlava</t>
  </si>
  <si>
    <t>O</t>
  </si>
  <si>
    <t>Rozpočet:</t>
  </si>
  <si>
    <t>0,00</t>
  </si>
  <si>
    <t>15,00</t>
  </si>
  <si>
    <t>21,00</t>
  </si>
  <si>
    <t>3</t>
  </si>
  <si>
    <t>2</t>
  </si>
  <si>
    <t>PS 26-01-11</t>
  </si>
  <si>
    <t>PZZ km 178,860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</si>
  <si>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</si>
  <si>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</si>
  <si>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</si>
  <si>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</si>
  <si>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</si>
  <si>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</si>
  <si>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</si>
  <si>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</si>
  <si>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</si>
  <si>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</si>
  <si>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</si>
  <si>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</si>
  <si>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</si>
  <si>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</si>
  <si>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</si>
  <si>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</si>
  <si>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</si>
  <si>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</si>
  <si>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Kabelizace</t>
  </si>
  <si>
    <t>P</t>
  </si>
  <si>
    <t>709513</t>
  </si>
  <si>
    <t/>
  </si>
  <si>
    <t>PODPURNÉ A POMOCNÉ KONSTRUKCE OCELOVÉ Z PROFILU SVAROVANÝCH A ŠROUBOVANÝCH S POVRCHOVOU ÚPRAVOU ŽÁROVÝM ZINKOVÁNÍM</t>
  </si>
  <si>
    <t>KG</t>
  </si>
  <si>
    <t>PP</t>
  </si>
  <si>
    <t>VV</t>
  </si>
  <si>
    <t>TS</t>
  </si>
  <si>
    <t>1. Položka obsahuje:  
 – kompletní montáž, rozmerení, upevnení, rezání, spojování a pod.   
 – veškerý spojovací a montážní materiál vc. upevnovacího materiálu ( držáky apod.)  
 – pomocné mechanismy  
2. Položka neobsahuje:  
 X  
3. Zpusob merení:  
Udává se pocet kusu kompletní konstrukce nebo práce.</t>
  </si>
  <si>
    <t>75IEC2</t>
  </si>
  <si>
    <t>VENKOVNÍ TELEFONNÍ OBJEKT NA ZDI</t>
  </si>
  <si>
    <t>KUS</t>
  </si>
  <si>
    <t>1. Položka obsahuje:  
 – dodávku specifikovaného bloku/zarízení vcetne potrebného drobného montážního materiálu  
 – dodávku souvisejícího príslušenství pro specifikovaný blok/zarízení  
 – dopravu a skladování  
2. Položka neobsahuje:  
 X  
3. Zpusob merení:  
Udává se pocet kusu kompletní konstrukce nebo práce.</t>
  </si>
  <si>
    <t>75IECX</t>
  </si>
  <si>
    <t>VENKOVNÍ TELEFONNÍ OBJEKT - MONTÁŽ</t>
  </si>
  <si>
    <t>1. Položka obsahuje: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</si>
  <si>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75K421</t>
  </si>
  <si>
    <t>MENIC NAPETÍ DC/DC DO 300W</t>
  </si>
  <si>
    <t>75K42X</t>
  </si>
  <si>
    <t>MENIC NAPETÍ DC/DC - MONTÁŽ</t>
  </si>
  <si>
    <t>1. Položka obsahuje: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</si>
  <si>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Technologie</t>
  </si>
  <si>
    <t>75B111</t>
  </si>
  <si>
    <t>VNITRNÍ KABELOVÉ ROZVODY DO 20 KABELU - DODÁVKA</t>
  </si>
  <si>
    <t>M</t>
  </si>
  <si>
    <t>1. Položka obsahuje:  
 – dodávka kabelu vc. eventuálních konektoru a potrebného pomocného materiálu a jeho dopravy na místo urcení  
 – kabely vcetne pomocného materiálu  
 – dopravu do místa urcení  
2. Položka neobsahuje:  
 X  
3. Zpusob merení:  
Merí se v metrech délkových kabelových žlabu nebo jiné kabelové konstrukce.</t>
  </si>
  <si>
    <t>7</t>
  </si>
  <si>
    <t>75B117</t>
  </si>
  <si>
    <t>VNITRNÍ KABELOVÉ ROZVODY DO 20 KABELU - MONTÁŽ</t>
  </si>
  <si>
    <t>1. Položka obsahuje:  
 – položení kabelu do rozvodného žlabu, vyformování, vyvázání vc. zapojení na stojany nebo skríne  
 – montáž vnitrních kabelových rozvodu obsahuje všechny pomocné a doplnující práce a soucásti, prípadné použití mechanizmu  
2. Položka neobsahuje:  
 X  
3. Zpusob merení:  
Merí se v metrech délkových kabelových žlabu nebo jiné kabelové konstrukce.</t>
  </si>
  <si>
    <t>8</t>
  </si>
  <si>
    <t>75B219</t>
  </si>
  <si>
    <t>JEDNOTNÉ OVLÁDACÍ PRACOVIŠTE (JOP), TECHNOLOGIE, NEZÁLOHOVANÉ - ÚPRAVA</t>
  </si>
  <si>
    <t>1. Položka obsahuje:  
 – demontáž a montáž pocítacového vybavení kanceláre  
 – demontáž a montáž výpocetní techniky, vcetne propojovacích vedení a monitoru  
 – demontáž a montáž vybavení pro jednotné obslužné pracovište (JOP)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- demontáž nábytku  
3. Zpusob merení:  
Udává se pocet kusu kompletní konstrukce nebo práce.</t>
  </si>
  <si>
    <t>75B331</t>
  </si>
  <si>
    <t>ÚPRAVA OVLÁDACÍHO STOLU, KONTROLNÍ SKRÍNE - DODÁVKA</t>
  </si>
  <si>
    <t>1. Položka obsahuje:  
 – dodání kompletního (max. 50 tlacítek a svetelných bunek) vnitrního zarízení podle typu urceného položkou vcetne potrebného pomocného materiálu a jeho dopravy na místo urcení  
 – porízení úprav ovládacího stolu (kontrolní skríne) vcetne pomocného materiálu a jeho dopravy do místa urcení  
2. Položka neobsahuje:  
 X  
3. Zpusob merení:  
Udává se pocet kusu kompletní konstrukce nebo práce.</t>
  </si>
  <si>
    <t>75B337</t>
  </si>
  <si>
    <t>ÚPRAVA OVLÁDACÍHO STOLU, KONTROLNÍ SKRÍNE - MONTÁŽ</t>
  </si>
  <si>
    <t>1. Položka obsahuje:  
 – provedení úprav (max. 50 tlacítek a svetelných bunek) ovládacího stolu (kontrolní skríne) vcetne zapojení  
 – montáž dodaného zarízení se všemi pomocnými a doplnujícími pracemi a soucástmi, prípadné použití mechanizmu  
2. Položka neobsahuje:  
 X  
3. Zpusob merení:  
Udává se pocet kusu kompletní konstrukce nebo práce.</t>
  </si>
  <si>
    <t>11</t>
  </si>
  <si>
    <t>75B338</t>
  </si>
  <si>
    <t>ÚPRAVA OVLÁDACÍHO STOLU, KONTROLNÍ SKRÍNE - DEMONTÁŽ</t>
  </si>
  <si>
    <t>1. Položka obsahuje:  
 – demontáž prvku z ovládacího stolu (kontrolní skríne) vcetne odpojení  
 – demontáž zarízení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</si>
  <si>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12</t>
  </si>
  <si>
    <t>75B548</t>
  </si>
  <si>
    <t>SKRÍN (STOJAN) VOLNÉ VAZBY - DEMONTÁŽ</t>
  </si>
  <si>
    <t>1. Položka obsahuje:  
 – demontáž skríne (stojanu) volné vazby vystrojené, odpojení  
 – demontáž zarízení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</si>
  <si>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13</t>
  </si>
  <si>
    <t>75B569</t>
  </si>
  <si>
    <t>ÚPRAVA RELÉOVÝCH, NAPÁJECÍCH NEBO KABELOVÝCH STOJANU NEBO SKRÍNÍ</t>
  </si>
  <si>
    <t>1. Položka obsahuje:  
 – demontáž a montáž úprav reléových napájecích nebo kabelových stojanu, odpojení  
 – demontáž a montáž zarízení se všemi pomocnými a doplnujícími pracemi a soucástmi a potrebným materiálem, prípadné použití mechanizmu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</si>
  <si>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14</t>
  </si>
  <si>
    <t>75B6B1</t>
  </si>
  <si>
    <t>USMERNOVAC 24 V/100 A - DODÁVKA</t>
  </si>
  <si>
    <t>1. Položka obsahuje:  
 – dodání kompletního usmernovace podle typu vcetne potrebného pomocného materiálu a jeho dopravy na místo urcení  
 – porízení príslušného usmernovace, na dopravu do místa urcení  
2. Položka neobsahuje:  
 X  
3. Zpusob merení:  
Udává se pocet kusu kompletní konstrukce nebo práce.</t>
  </si>
  <si>
    <t>15</t>
  </si>
  <si>
    <t>75B6G7</t>
  </si>
  <si>
    <t>USMERNOVAC - MONTÁŽ</t>
  </si>
  <si>
    <t>1. Položka obsahuje:  
 – montáž usmernovace na místo urcení, jeho pripojení a prezkoušení  
 – montáž dodaného zarízení se všemi pomocnými a doplnujícími pracemi a soucástmi, prípadné použití mechanizmu  
2. Položka neobsahuje:  
 X  
3. Zpusob merení:  
Udává se pocet kusu kompletní konstrukce nebo práce.</t>
  </si>
  <si>
    <t>16</t>
  </si>
  <si>
    <t>75B6M1</t>
  </si>
  <si>
    <t>BEZÚDRŽBOVÁ BATERIE 24 V/250 AH - DODÁVKA</t>
  </si>
  <si>
    <t>1. Položka obsahuje:  
 – dodání kompletní baterie podle typu vcetne potrebného pomocného materiálu a jeho dopravy na místo urcení  
 – porízení príslušné baterie vcetne pomocného materiálu, na dopravu do místa urcení  
2. Položka neobsahuje:  
 X  
3. Zpusob merení:  
Udává se pocet kusu kompletní konstrukce nebo práce.</t>
  </si>
  <si>
    <t>17</t>
  </si>
  <si>
    <t>75B6T7</t>
  </si>
  <si>
    <t>BATERIE - MONTÁŽ</t>
  </si>
  <si>
    <t>1. Položka obsahuje:  
 – montáž baterie na místo urcení, její pripojení, dobití na plnou kapacitu a prezkoušení  
 – montáž dodaného zarízení se všemi pomocnými a doplnujícími pracemi a soucástmi, prípadné použití mechanizmu  
2. Položka neobsahuje:  
 X  
3. Zpusob merení:  
Udává se pocet kusu kompletní konstrukce nebo práce.</t>
  </si>
  <si>
    <t>18</t>
  </si>
  <si>
    <t>75D111</t>
  </si>
  <si>
    <t>SKRÍN LOGIKY RELÉOVÉHO PREJEZDOVÉHO ZABEZPECOVACÍHO ZARÍZENÍ - DODÁVKA</t>
  </si>
  <si>
    <t>1. Položka obsahuje:  
 – dodávka skríne logiky reléového prejezdového zabezpecovacího zarízení, potrebného pomocného materiálu a dopravy do staveništního skladu  
 – dodávku skrínky místního ovládání prejezdového zabezpecovacího zarízení vcetne pomocného materiálu, dopravu do staveništního skladu  
2. Položka neobsahuje:  
 X  
3. Zpusob merení:  
Udává se pocet kusu kompletní konstrukce nebo práce.</t>
  </si>
  <si>
    <t>19</t>
  </si>
  <si>
    <t>75D117</t>
  </si>
  <si>
    <t>SKRÍN LOGIKY RELÉOVÉHO PREJEZDOVÉHO ZABEZPECOVACÍHO ZARÍZENÍ - MONTÁŽ</t>
  </si>
  <si>
    <t>1. Položka obsahuje:  
 – urcení místa umístení, montáž skríne logiky reléového prejezdového zabezpecovacího zarízení vcetne potrebných závislostních prvku, zatažení kabelu, kontroly izolacního stavu, prípadný náter, prezkoušení  
 – montáž skríne logiky reléového prejezdového zabezpecovacího zarízení a skrínky místního ovládání se všemi pomocnými a doplnujícími pracemi a soucástmi, prípadné použití mechanizmu, vcetne dopravy ze skladu k místu montáže  
2. Položka neobsahuje:  
 X  
3. Zpusob merení:  
Udává se pocet kusu kompletní konstrukce nebo práce.</t>
  </si>
  <si>
    <t>20</t>
  </si>
  <si>
    <t>75D131</t>
  </si>
  <si>
    <t>BATERIOVÁ SKRÍN - DODÁVKA</t>
  </si>
  <si>
    <t>1. Položka obsahuje:  
 – dodávka bateriové skríne, potrebného pomocného materiálu a dopravy do staveništního skladu  
 – dodávku bateriové skríne vcetne pomocného materiálu, dopravu do staveništního skladu  
2. Položka neobsahuje:  
 X  
3. Zpusob merení:  
Udává se pocet kusu kompletní konstrukce nebo práce.</t>
  </si>
  <si>
    <t>21</t>
  </si>
  <si>
    <t>75D137</t>
  </si>
  <si>
    <t>BATERIOVÁ SKRÍN - MONTÁŽ</t>
  </si>
  <si>
    <t>1. Položka obsahuje:  
 – urcení místa umístení, montáž bateriové skríne dle typu dané položkou  
 – montáž bateriové skríne se všemi pomocnými a doplnujícími pracemi a soucástmi, prípadné použití mechanizmu, vcetne dopravy ze skladu k místu montáže  
2. Položka neobsahuje:  
 X  
3. Zpusob merení:  
Udává se pocet kusu kompletní konstrukce nebo práce.</t>
  </si>
  <si>
    <t>22</t>
  </si>
  <si>
    <t>75D161</t>
  </si>
  <si>
    <t>RELÉOVÝ DOMEK (DO 18 M2) PREFABRIKOVANÝ, IZOLOVANÝ, S KLIMATIZACÍ A VNITRNÍ KABELIZACÍ - DODÁVKA</t>
  </si>
  <si>
    <t>1. Položka obsahuje:  
 – dodávka reléového domku prefabrikovaného, izolovaného, s klimatizací a vnitrní kabelizací, doprava do staveništního skladu  
 – dodávku reléového domku prefabrikovaného, izolovaného, s klimatizací a vnitrní kabelizací vcetne pomocného materiálu, dopravu do staveništního skladu  
2. Položka neobsahuje:  
 X  
3. Zpusob merení:  
Udává se pocet kusu kompletní konstrukce nebo práce.</t>
  </si>
  <si>
    <t>23</t>
  </si>
  <si>
    <t>75D167</t>
  </si>
  <si>
    <t>RELÉOVÝ DOMEK (DO 18 M2) PREFABRIKOVANÝ - MONTÁŽ</t>
  </si>
  <si>
    <t>1. Položka obsahuje:  
 – urcení místa umístení, usazení reléového domku na základy, montáž reléového domku prefabrikovaného, izolovaného, s klimatizací a vnitrní kabelizací, urceného vnitrního zarízení vcetne potrebných závislostních prvku, zatažení kabelu, kontroly izolacního stavu, prípadný náter, prezkoušení  
 – montáž reléového domku prefabrikovaného, izolovaného, s klimatizací a vnitrní kabelizací, vnitrního zarízení se všemi pomocnými a doplnujícími pracemi a soucástmi, prípadné použití mechanizmu, vcetne dopravy ze skladu k místu montáže  
2. Položka neobsahuje:  
 X  
3. Zpusob merení:  
Udává se pocet kusu kompletní konstrukce nebo práce.</t>
  </si>
  <si>
    <t>24</t>
  </si>
  <si>
    <t>75D181</t>
  </si>
  <si>
    <t>NAPÁJECÍ SKRÍN PREJEZDOVÉHO ZABEZPECOVACÍHO ZARÍZENÍ - DODÁVKA</t>
  </si>
  <si>
    <t>1. Položka obsahuje:  
 – dodávka napájecí skríne prejezdového zabezpecovacího zarízení, potrebného pomocného materiálu a dopravy do staveništního skladu  
 – dodávku napájecí skríne prejezdového zabezpecovacího zarízení vcetne pomocného materiálu, dopravu do staveništního skladu  
2. Položka neobsahuje:  
 X  
3. Zpusob merení:  
Udává se pocet kusu kompletní konstrukce nebo práce.</t>
  </si>
  <si>
    <t>25</t>
  </si>
  <si>
    <t>75D187</t>
  </si>
  <si>
    <t>NAPÁJECÍ SKRÍN PREJEZDOVÉHO ZABEZPECOVACÍHO ZARÍZENÍ - MONTÁŽ</t>
  </si>
  <si>
    <t>1. Položka obsahuje:  
 – urcení místa umístení, montáž napájecí skríne prejezdového zabezpecovacího zarízení dle typu dané položkou  
 – montáž napájecí skríne prejezdového zabezpecovacího zarízení se všemi pomocnými a doplnujícími pracemi a soucástmi, prípadné použití mechanizmu, vcetne dopravy ze skladu k místu montáže  
2. Položka neobsahuje:  
 X  
3. Zpusob merení:  
Udává se pocet kusu kompletní konstrukce nebo práce.</t>
  </si>
  <si>
    <t>26</t>
  </si>
  <si>
    <t>75D198</t>
  </si>
  <si>
    <t>PRÍSTROJOVÁ SKRÍN V KOLEJIŠTI BEZ VNITRNÍ VÝSTROJE - DEMONTÁŽ</t>
  </si>
  <si>
    <t>1. Položka obsahuje:  
 – demontáž prístrojové skríne v kolejišti bez vnitrní výstroje vcetne odpojení  
 – demontáž prístrojové skríne v kolejišti bez vnitrní výstroje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</si>
  <si>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27</t>
  </si>
  <si>
    <t>75D211</t>
  </si>
  <si>
    <t>VÝSTRAŽNÍK SE ZÁVOROU, 1 SKRÍN - DODÁVKA</t>
  </si>
  <si>
    <t>1. Položka obsahuje:  
 – dodávka výstražníku se závorou 1 skrín podle jeho typu a potrebného pomocného materiálu a dopravy do staveništního skladu  
 – dodávku výstražníku se závorou 1 skrín vcetne pomocného materiálu, dopravu do místa urcení  
2. Položka neobsahuje:  
 X  
3. Zpusob merení:  
Udává se pocet kusu kompletní konstrukce nebo práce.</t>
  </si>
  <si>
    <t>28</t>
  </si>
  <si>
    <t>75D217</t>
  </si>
  <si>
    <t>VÝSTRAŽNÍK SE ZÁVOROU, 1 SKRÍN - MONTÁŽ</t>
  </si>
  <si>
    <t>1. Položka obsahuje:  
 – výkop jámy pro BETONOVÝ základ výstražníku  
 – usazení betonového základu, montáž výstražníku se závorou 1 skrín, zapojení kabelových forem (vcetne merení a zapojení po merení)  
 – montáž výstražníku se závorou 1 skrín se všemi pomocnými a doplnujícími pracemi a soucástmi, prípadné použití mechanizmu, vcetne dopravy ze skladu k místu montáže  
2. Položka neobsahuje:  
 X  
3. Zpusob merení:  
Udává se pocet kusu kompletní konstrukce nebo práce.</t>
  </si>
  <si>
    <t>29</t>
  </si>
  <si>
    <t>75D228</t>
  </si>
  <si>
    <t>VÝSTRAŽNÍK BEZ ZÁVORY, 1 SKRÍN - DEMONTÁŽ</t>
  </si>
  <si>
    <t>1. Položka obsahuje:  
 – demontáž betonového základu, zasypání jámy po základu, demontáž výstražníku bez závory 1 skrín vcetne odpojení kabelových prívodu  
 – demontáž výstražníku bez závory 1 skrín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</si>
  <si>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30</t>
  </si>
  <si>
    <t>75D231</t>
  </si>
  <si>
    <t>VÝSTRAŽNÍK SE ZÁVOROU, 2 SKRÍNE - DODÁVKA</t>
  </si>
  <si>
    <t>1. Položka obsahuje:  
 – dodávka výstražníku se závorou 2 skríne podle jeho typu a potrebného pomocného materiálu a dopravy do staveništního skladu  
 – dodávku výstražníku se závorou 2 skríne vcetne pomocného materiálu, dopravu do místa urcení  
2. Položka neobsahuje:  
 X  
3. Zpusob merení:  
Udává se pocet kusu kompletní konstrukce nebo práce.</t>
  </si>
  <si>
    <t>31</t>
  </si>
  <si>
    <t>75D237</t>
  </si>
  <si>
    <t>VÝSTRAŽNÍK SE ZÁVOROU, 2 SKRÍNE - MONTÁŽ</t>
  </si>
  <si>
    <t>1. Položka obsahuje:  
 – výkop jámy pro BETONOVÝ základ výstražníku  
 – usazení betonového základu, montáž výstražníku se závorou 2 skríne, zapojení kabelových forem (vcetne merení a zapojení po merení)  
 – montáž výstražníku se závorou 2 skríne se všemi pomocnými a doplnujícími pracemi a soucástmi, prípadné použití mechanizmu, vcetne dopravy ze skladu k místu montáže  
2. Položka neobsahuje:  
 X  
3. Zpusob merení:  
Udává se pocet kusu kompletní konstrukce nebo práce.</t>
  </si>
  <si>
    <t>Zkoušky</t>
  </si>
  <si>
    <t>32</t>
  </si>
  <si>
    <t>75E117</t>
  </si>
  <si>
    <t>DOZOR PRACOVNÍKU PROVOZOVATELE PRI PRÁCI NA ŽIVÉM ZARÍZENÍ</t>
  </si>
  <si>
    <t>HOD</t>
  </si>
  <si>
    <t>1. Položka obsahuje:  
 – pri provádení prací na zarízení, které je v provozu, urcují pracovníci správy dopravní cesty kdy a jak je možné potrebný zásah provést  
 – ztrátu casu pracovníku prozozovatele, kterí tento cas využijí ve prospech provádené stavby  
2. Položka neobsahuje:  
 X  
3. Zpusob merení:  
Udává se pocet hodin provádení dozoru, revize nebo práce.</t>
  </si>
  <si>
    <t>33</t>
  </si>
  <si>
    <t>75E127</t>
  </si>
  <si>
    <t>CELKOVÁ PROHLÍDKA ZARÍZENÍ A VYHOTOVENÍ REVIZNÍ ZPRÁVY</t>
  </si>
  <si>
    <t>1. Položka obsahuje:  
 – kontrola zarízení, zda odpovídá podmínkám pro bezpecný provoz, vcetne potrebných merení a vyhotovení revizní zprávy odpovedným pracovníkem  
 – vlastní kontrolu, príslušná merení a zpracování revizní zprávy  
2. Položka neobsahuje:  
 X  
3. Zpusob merení:  
Udává se pocet hodin provádení dozoru, revize nebo práce.</t>
  </si>
  <si>
    <t>34</t>
  </si>
  <si>
    <t>75E137</t>
  </si>
  <si>
    <t>PREZKOUŠENÍ VLAKOVÝCH CEST</t>
  </si>
  <si>
    <t>1. Položka obsahuje:  
 – postavení vlakové cesty a kontrola návestního znaku, prezkoušení zmeny návestního znaku z povolujícího na zakazující a poruchy žárovek  
 – simulace jízdy vlaku  
 – prezkoušení nouzového vybavení  
 – prezkoušení vazeb na tratové zabezpecovací zarízení  
 – kompletní zkoušky  
2. Položka neobsahuje:  
 X  
3. Zpusob merení:  
Udává se pocet kusu kompletní konstrukce nebo práce.</t>
  </si>
  <si>
    <t>35</t>
  </si>
  <si>
    <t>75E167</t>
  </si>
  <si>
    <t>OŽIVENÍ, ODZKOUŠENÍ A ZPROVOZNENÍ ÚSEKOVÉHO OVLÁDÁNÍ ZA JEDEN ÚSEK</t>
  </si>
  <si>
    <t>1. Položka obsahuje:  
 – príprava a provedení celkových zkoušek za 1 jízdní cestu do 30 výhybek  
 – kompletní prezkoušení a regulaci  
2. Položka neobsahuje:  
 X  
3. Zpusob merení:  
Udává se pocet kusu kompletní konstrukce nebo práce.</t>
  </si>
  <si>
    <t>36</t>
  </si>
  <si>
    <t>75E197</t>
  </si>
  <si>
    <t>PRÍPRAVA A CELKOVÉ ZKOUŠKY PREJEZDOVÉHO ZABEZPECOVACÍHO ZARÍZENÍ PRO JEDNU KOLEJ</t>
  </si>
  <si>
    <t>1. Položka obsahuje:  
 – regulování a aktivování automatického prejezdového zarízení  
 – príprava a provedení celkových zkoušek prejezdového zab.zarízení  
 – kompletní prezkoušení a regulaci  
2. Položka neobsahuje:  
 X  
3. Zpusob merení:  
Udává se pocet kusu kompletní konstrukce nebo práce.</t>
  </si>
  <si>
    <t>37</t>
  </si>
  <si>
    <t>75E1B7</t>
  </si>
  <si>
    <t>REGULACE A ZKOUŠENÍ ZABEZPECOVACÍHO ZARÍZENÍ</t>
  </si>
  <si>
    <t>1. Položka obsahuje:  
 – zajištení a provedení ciností urcenných položkou vcetne dodávky potrebného pomocného materiálu a dopravy na místo urcení  
 – provedení zkušebního provozu se všemi pomocnými a doplnujícími pracemi a soucástmi, prípadné použití mechanizmu  
2. Položka neobsahuje:  
 X  
3. Zpusob merení:  
Udává se pocet hodin provádení dozoru, revize nebo práce.</t>
  </si>
  <si>
    <t>38</t>
  </si>
  <si>
    <t>75E1C7</t>
  </si>
  <si>
    <t>PROTOKOL UTZ</t>
  </si>
  <si>
    <t>1. Položka obsahuje:  
 – protokol autorizovanou osobou podle požadavku CSN, vcetne hodnocení  
2. Položka neobsahuje:  
 X  
3. Zpusob merení:  
Udává se pocet kusu kompletní konstrukce nebo práce.</t>
  </si>
  <si>
    <t>Dopravní značení</t>
  </si>
  <si>
    <t>39</t>
  </si>
  <si>
    <t>914122</t>
  </si>
  <si>
    <t>DOPRAVNÍ ZNACKY ZÁKLADNÍ VELIKOSTI OCELOVÉ FÓLIE TR 1 - MONTÁŽ S PREMÍSTENÍM</t>
  </si>
  <si>
    <t>položka zahrnuje:  
- dopravu demontované znacky z docasné skládky  
- osazení a montáž znacky na míste urceném projektem  
- nutnou opravu poškozených cástí  
nezahrnuje dodávku znacky</t>
  </si>
  <si>
    <t>40</t>
  </si>
  <si>
    <t>914123</t>
  </si>
  <si>
    <t>DOPRAVNÍ ZNACKY ZÁKLADNÍ VELIKOSTI OCELOVÉ FÓLIE TR 1 - DEMONTÁŽ</t>
  </si>
  <si>
    <t>Položka zahrnuje odstranení, demontáž a odklizení materiálu s odvozem na predepsané místo</t>
  </si>
  <si>
    <t>41</t>
  </si>
  <si>
    <t>914129</t>
  </si>
  <si>
    <t>DOPRAV ZNACKY ZÁKLAD VEL OCEL FÓLIE TR 1 - NÁJEMNÉ</t>
  </si>
  <si>
    <t>KSDEN</t>
  </si>
  <si>
    <t>položka zahrnuje sazbu za pronájem dopravních znacek a zarízení, pocet jednotek je urcen jako soucin poctu znacek a poctu dní použití</t>
  </si>
  <si>
    <t>42</t>
  </si>
  <si>
    <t>914412</t>
  </si>
  <si>
    <t>DOPRAVNÍ ZNACKY 100X150CM OCELOVÉ - MONTÁŽ S PREMÍSTENÍM</t>
  </si>
  <si>
    <t>43</t>
  </si>
  <si>
    <t>914413</t>
  </si>
  <si>
    <t>DOPRAVNÍ ZNACKY 100X150CM OCELOVÉ - DEMONTÁŽ</t>
  </si>
  <si>
    <t>44</t>
  </si>
  <si>
    <t>914419</t>
  </si>
  <si>
    <t>DOPRAV ZNACKY 100X150CM OCEL - NÁJEMNÉ</t>
  </si>
  <si>
    <t>45</t>
  </si>
  <si>
    <t>914441</t>
  </si>
  <si>
    <t>DOPRAV ZNACKY 100X150CM OCEL FÓLIE TR 3 - DODÁVKA A MONT</t>
  </si>
  <si>
    <t>položka zahrnuje:  
- dodávku a montáž znacek v požadovaném provedení</t>
  </si>
  <si>
    <t>46</t>
  </si>
  <si>
    <t>915111</t>
  </si>
  <si>
    <t>VODOROVNÉ DOPRAVNÍ ZNACENÍ BARVOU HLADKÉ - DODÁVKA A POKLÁDKA</t>
  </si>
  <si>
    <t>M2</t>
  </si>
  <si>
    <t>položka zahrnuje:  
- dodání a pokládku náterového materiálu (merí se pouze natíraná plocha)  
- predznacení a reflexní úpravu</t>
  </si>
  <si>
    <t>47</t>
  </si>
  <si>
    <t>915211</t>
  </si>
  <si>
    <t>VODOROVNÉ DOPRAVNÍ ZNACENÍ PLASTEM HLADKÉ - DODÁVKA A POKLÁDKA</t>
  </si>
  <si>
    <t>Odpady</t>
  </si>
  <si>
    <t>48</t>
  </si>
  <si>
    <t>015240</t>
  </si>
  <si>
    <t>POPLATKY ZA LIKVIDACI ODPADU NEKONTAMINOVANÝCH - 20 03 99  ODPAD PODOBNÝ KOMUNÁLNÍMU ODPADU</t>
  </si>
  <si>
    <t>T</t>
  </si>
  <si>
    <t>Položku NENACEŇOVAT v rámci výběrového řízení na zhotovení stavby, viz SO 90-90.</t>
  </si>
  <si>
    <t>0,5=0,500 [A]</t>
  </si>
  <si>
    <t>1. Položka obsahuje:  
 – veškeré poplatky provozovateli skládky, recyklacní linky nebo jiného zarízení na zpracování nebo likvidaci odpadu související s prevzetím, uložením, zpracováním nebo likvidací odpadu  
2. Položka neobsahuje: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</si>
  <si>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49</t>
  </si>
  <si>
    <t>015650</t>
  </si>
  <si>
    <t>POPLATKY ZA LIKVIDACI ODPADU NEBEZPECNÝCH - 16 06 02*  NIKL - KADMIOVÉ BATERIE A AKUMULÁTORY</t>
  </si>
  <si>
    <t>0,20=0,200 [A]</t>
  </si>
  <si>
    <t>SO 26-10-01</t>
  </si>
  <si>
    <t>Železniční svršek</t>
  </si>
  <si>
    <t>Všeobecné konstrukce a práce</t>
  </si>
  <si>
    <t>029111</t>
  </si>
  <si>
    <t>OSTATNÍ POŽADAVKY - GEODETICKÉ ZAMĚŘENÍ - DÉLKOVÉ</t>
  </si>
  <si>
    <t>HM</t>
  </si>
  <si>
    <t>(t.j.2x během stavby) 3*2=6,000 [A]</t>
  </si>
  <si>
    <t>zahrnuje veškeré náklady spojené s objednatelem požadovanými pracemi</t>
  </si>
  <si>
    <t>R02510</t>
  </si>
  <si>
    <t>DMC</t>
  </si>
  <si>
    <t>ZKOUŠENÍ MATERIÁLŮ ZKUŠEBNOU ZHOTOVITELE - VZORKOVÁNÍ</t>
  </si>
  <si>
    <t>Vzorkování vytěžené zeminy a kameniva dle vyhlášky č. 273/2021 Sb, s předpokladem 1 ks / 1000 t.</t>
  </si>
  <si>
    <t>2=2,000 [A]</t>
  </si>
  <si>
    <t>zahrnuje veškeré náklady spojené s objednatelem požadovanými zkouškami</t>
  </si>
  <si>
    <t>R027211</t>
  </si>
  <si>
    <t>POM PRÁCE ZAJIŠŤ REGUL DOPRAVY - VÝLUKY NA NEELEKTRIF TRATI</t>
  </si>
  <si>
    <t>KPL</t>
  </si>
  <si>
    <t>Pomocné práce při následné úpravě GPK.</t>
  </si>
  <si>
    <t>1=1,000 [A]</t>
  </si>
  <si>
    <t>zahrnuje veškeré náklady pro SŽDC spojené s objednatelem požadovaným omezením provozu na železnici</t>
  </si>
  <si>
    <t>R02940_01</t>
  </si>
  <si>
    <t>OSTATNÍ POŽADAVKY - VYPRACOVÁNÍ DOKUMENTACE - VYPRACOVÁNÍ DOKUMENTACE BK</t>
  </si>
  <si>
    <t>Vypracování dokumentace bezstykové koleje.</t>
  </si>
  <si>
    <t>R02940_02</t>
  </si>
  <si>
    <t>OSTATNÍ POŽADAVKY - VYPRACOVÁNÍ DOKUMENTACE - NEZADATELNÉ PRÁCE SŽG</t>
  </si>
  <si>
    <t>Nezadatelné práce při zřizování PPK a BK - Práce prováděné SŽ SŽG.</t>
  </si>
  <si>
    <t>R02940_03</t>
  </si>
  <si>
    <t>OSTATNÍ POŽADAVKY - VYPRACOVÁNÍ DOKUMENTACE - vypracování dokumentace PPK</t>
  </si>
  <si>
    <t>Vypracování dokumentace PPK</t>
  </si>
  <si>
    <t>R029511</t>
  </si>
  <si>
    <t>OSTATNÍ POŽADAVKY - POSUDKY A KONTROLY</t>
  </si>
  <si>
    <t>15=15,000 [A]</t>
  </si>
  <si>
    <t>Zahrnuje veškeré náklady spojené s objednatelem požadovaným dozorem</t>
  </si>
  <si>
    <t>R02960_1</t>
  </si>
  <si>
    <t>OSTATNÍ POŽADAVKY - ODBORNÝ DOZOR</t>
  </si>
  <si>
    <t>zahrnuje veškeré náklady spojené s objednatelem požadovaným dozorem</t>
  </si>
  <si>
    <t>R212625</t>
  </si>
  <si>
    <t>TRATIVODY KOMPL Z TRUB Z PLAST HM DN DO 100MM, RÝHA TŘ I</t>
  </si>
  <si>
    <t>Odvodnění přestavníku výhybky č.6 - drenážní žebro š.0,3m a hloubky min.0,60m na dno bude osazena drenážní trubka min.DN 100mm</t>
  </si>
  <si>
    <t>Drenážní žebro s potrubím: 2,7=2,700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</si>
  <si>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</si>
  <si>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Komunikace</t>
  </si>
  <si>
    <t>512550</t>
  </si>
  <si>
    <t>KOLEJOVÉ LOŽE - ZŘÍZENÍ Z KAMENIVA HRUBÉHO DRCENÉHO (ŠTĚRK)</t>
  </si>
  <si>
    <t>M3</t>
  </si>
  <si>
    <t>Zřízení nového KL: km 178,781 000-178,867 500 (délka 86,50m)  
86,5*2,5=216,250 [A]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</si>
  <si>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</si>
  <si>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513550</t>
  </si>
  <si>
    <t>KOLEJOVÉ LOŽE - DOPLNĚNÍ Z KAMENIVA HRUBÉHO DRCENÉHO (ŠTĚRK)</t>
  </si>
  <si>
    <t>Doplnění KL při úpravě GPK v km 178,749 185-179,049 682 (300,497m), rozšíření KL (zapuštěné ŠL) vlevo a vpravo v km 178,781 000-178,867 500 (86,50m) :   
Celkem: 300,497*0,2+86,5*(0,565+0,375)=141,409 [A]</t>
  </si>
  <si>
    <t>528131</t>
  </si>
  <si>
    <t>KOLEJ 49 E1, ROZD. "C", BEZSTYKOVÁ, PR. BET. PODKLADNICOVÝ, UP. TUHÉ</t>
  </si>
  <si>
    <t>Poznámka : pole před ZV č.6 bude pole v délce 12,50m na dřevěných pražcích.</t>
  </si>
  <si>
    <t>Zřízení nového KR mimo přejezdovou kci v km 178,781 000-178,829 946 a 178,844 346-178,867 500: 
(829,946-781,0)+(867,500-844,346)=72,100 [A]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</si>
  <si>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</si>
  <si>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528331</t>
  </si>
  <si>
    <t>KOLEJ 49 E1, ROZD. "U", BEZSTYKOVÁ, PR. BET. PODKLADNICOVÝ, UP. TUHÉ</t>
  </si>
  <si>
    <t>Zřízení nového KR pod přejezdovou kci v km 178,829 946 - 178,844 346: 
(844,346-829,946)=14,400 [A]</t>
  </si>
  <si>
    <t>542121</t>
  </si>
  <si>
    <t>SMĚROVÉ A VÝŠKOVÉ VYROVNÁNÍ KOLEJE NA PRAŽCÍCH BETONOVÝCH DO 0,05 M</t>
  </si>
  <si>
    <t>Úprava GPK v km 178,749 185-179,049 682  (300,497m)   
(1049,682-749,185)*1=300,497 [A]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</si>
  <si>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</si>
  <si>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542211</t>
  </si>
  <si>
    <t>SMĚROVÉ A VÝŠKOVÉ VYROVNÁNÍ VÝHYBKOVÉ KONSTRUKCE NA PRAŽCÍCH DŘEVĚNÝCH DO 0,05 M</t>
  </si>
  <si>
    <t>Směr.úpravy - výhybka č.6 (1:9-300) : 70=70,000 [A]</t>
  </si>
  <si>
    <t>542312</t>
  </si>
  <si>
    <t>NÁSLEDNÁ ÚPRAVA SMĚROVÉHO A VÝŠKOVÉHO USPOŘÁDÁNÍ KOLEJE - PRAŽCE BETONOVÉ</t>
  </si>
  <si>
    <t>3.podbití v  km 178,749 185-179,049 682  (300,497m) :  
(1049,682-749,185)*1=300,497 [A]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</si>
  <si>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</si>
  <si>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543331</t>
  </si>
  <si>
    <t>VÝMĚNA KOLEJNICE 49 E1 JEDNOTLIVĚ</t>
  </si>
  <si>
    <t>Výměna kolejnic za nové (vložky) mimo úsek rekonstrukce KR : 
Výměna kolejnic za nové jeden pás : 14,1+4,4=18,500 [A] 
Výměna kolejnic za nové oba pásy (7,9m+7,5m+4,1m+5,0m+4,10m+4,70m):  2*(7,9+7,5+4,1+5,0+4,1+4,7)=66,600 [B] 
Celkem: A+B=85,100 [C]</t>
  </si>
  <si>
    <t>1. Položka obsahuje: 
 – dodávku a uložení vyměňovaného materiálu, ať nového, regenerovaného nebo vyzískaného 
 – doplnění podložek, spojkových šroubů, svěrkových šroubů, matic a dvojitých pružných kroužků apod. 
 – naložení a odvoz demontovaného materiálu do skladu nebo na likvidaci 
 – příplatky za ztížené podmínky při práci v koleji, např. překážky po stranách koleje, práci v tunelu ap. 
2. Položka neobsahuje: 
 X 
3. Způsob měření: 
Měří se délka kolejnice v metech délkových.</t>
  </si>
  <si>
    <t>543351</t>
  </si>
  <si>
    <t>VÝMĚNA KOLEJNICE R 65 REGENEROVANÉ JEDNOTLIVĚ</t>
  </si>
  <si>
    <t>Výměna kolejnic za nové (vložky) mimo úsek rekonstrukce KR : 
Výměna kolejnic za nové jeden pás : 3,7=3,700 [A] 
Výměna kolejnic za nové oba pásy (7,3m+9,7m):  2*(7,3+9,7)=34,000 [B] 
Celkem: A+B=37,700 [C]</t>
  </si>
  <si>
    <t>543430</t>
  </si>
  <si>
    <t>VÝMĚNA PODLOŽEK POD KOLEJNICEMI</t>
  </si>
  <si>
    <t>PÁR</t>
  </si>
  <si>
    <t>Výměna podložek v úseku pod novými kolejnicemi za zrušené IS. 
Po výměně kolejnic - jeden pás : 3,70m+14,1m+4,4m (3,7+14,1+4,4)/0,6=37,000 [A] 
Výměna kolejnic za nové oba pásy : 2*(7,3+9,7+7,9+7,5+4,1+5,0+4,1+4,7)/0,6=167,667 [B] 
Celkem: A+B=204,667 [C]</t>
  </si>
  <si>
    <t>1. Položka obsahuje: 
 – dodávku a uložení vyměňovaného materiálu, ať nového, regenerovaného nebo vyzískaného 
 – případné doplnění ostatního drobného kolejiva 
 – naložení a odvoz demontovaného materiálu do skladu nebo na likvidaci 
 – příplatky za ztížené podmínky při práci v koleji, např. překážky po stranách koleje, práci v tunelu ap. 
2. Položka neobsahuje: 
 – poplatek za likvidaci odpadů (nacení se dle SSD 0) 
3. Způsob měření: 
Udává se vždy pár, tj. po dvou kusech úložných ploch kolejnice na každém pražci.</t>
  </si>
  <si>
    <t>545111</t>
  </si>
  <si>
    <t>SVAR KOLEJNIC (STEJNÉHO TVARU) 60 E2, R 65 JEDNOTLIVĚ</t>
  </si>
  <si>
    <t>Svaření po výměně kolejnic jeden pás : 3,70m. Svarů: 1*2=2,000 [A]    
Svaření po výměně kolejnic oba pásy : 7,3m+9,7m. Svarů: 2*4=8,000 [B] 
Celkem: A+B=10,000 [C]</t>
  </si>
  <si>
    <t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</si>
  <si>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545121</t>
  </si>
  <si>
    <t>SVAR KOLEJNIC (STEJNÉHO TVARU) 49 E1, T JEDNOTLIVĚ</t>
  </si>
  <si>
    <t>Svaření kolejnic po zřízení nového KR : 2*3=6,000 [A] 
Svaření po výměně kolejnic jeden pás : 14,1m+4,4m. Svarů: 2*2=4,000 [B]    
Svaření po výměně kolejnic oba pásy : 7,9m+7,5m+4,1m+5,0m+4,10m+4,70m. Svarů: 6*4=24,000 [C] 
Celkem: A+B+C=34,000 [D]</t>
  </si>
  <si>
    <t>549311</t>
  </si>
  <si>
    <t>ZRUŠENÍ A ZNOVUZŘÍZENÍ BEZSTYKOVÉ KOLEJE NA NEDEMONTOVANÝCH ÚSECÍCH V KOLEJI</t>
  </si>
  <si>
    <t>Znovuzřízení BK v úseku km 178,749 185-179,049 682  (300,497m) : 300,497=300,497 [A] 
Znovuzřízení BK v místě rušených IS (jeden pas) : (3,7+14,1+4,4)/2+3*50=161,100 [B] 
Znovuzřízení BK v místě rušených IS (oba pasy) :  (7,3+9,7+7,9+7,5+4,1+5,0+4,1+4,7)+6*50=350,300 [C] 
Celkem: A+B+C=811,897 [D]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</si>
  <si>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</si>
  <si>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549510</t>
  </si>
  <si>
    <t>ŘEZÁNÍ KOLEJNIC</t>
  </si>
  <si>
    <t>Dělení kolejnic stáv.svršku v úseku zřízení nového KR : 6*2=12,000 [A] 
Dělení kolejnic stáv.a nového.svršku v místě demontáže stáv.IS : 3,70m+14,1m+4,4m. Dělení 3*(2+2)=12,000 [B]    
Dělení kolejnic stáv.a nového svršku v místě demontáže stáv.IS : 7,3m+9,7m+7,9m+7,5m+4,1m+5,0m+4,10m+4,70m. Svarů 8*2*(2+2)=64,000 [C] 
Celkem: A+B+C=88,000 [D]</t>
  </si>
  <si>
    <t>1. Položka obsahuje: 
 – rozřezání kolejnic všech profilů 
 – příplatky za ztížené podmínky při práci v koleji, např. překážky po stranách koleje, práci v tunelu ap. 
2. Položka neobsahuje: 
 X 
3. Způsob měření: 
Udává se počet kusů kompletní konstrukce nebo práce..</t>
  </si>
  <si>
    <t>Ostatní konstrukce a práce</t>
  </si>
  <si>
    <t>921930</t>
  </si>
  <si>
    <t>ANTIKOROZNÍ PROVEDENÍ UPEVŇOVADEL A JINÉHO DROBNÉHO KOLEJIVA</t>
  </si>
  <si>
    <t>Antikorozní provedení v přejezdu min.v 178,829 946 - 178,844 346 : 
844,346-829,946=14,400 [A]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</si>
  <si>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</si>
  <si>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923121</t>
  </si>
  <si>
    <t>HEKTOMETROVNÍK</t>
  </si>
  <si>
    <t>D+M nové staničníky v km 178,8 a 178,9 : Celkem: 2=2,000 [A]</t>
  </si>
  <si>
    <t>1. Položka obsahuje: 
 – dodávku a osazení včetně nutných zemních prací a obetonování 
 – odrazky nebo retroreflexní fólie 
2. Položka neobsahuje: 
 X 
3. Způsob měření: 
Udává se počet kusů kompletní konstrukce nebo práce.</t>
  </si>
  <si>
    <t>923941</t>
  </si>
  <si>
    <t>ZAJIŠŤOVACÍ ZNAČKA KONZOLOVÁ (K) VČETNĚ OCELOVÉHO SLOUPKU</t>
  </si>
  <si>
    <t>Náhrada stavbou zničeného bodu bodového pole.</t>
  </si>
  <si>
    <t>zajišťovací značky v prostoru rekonstrukce : 3=3,000 [A]</t>
  </si>
  <si>
    <t>1. Položka obsahuje: 
 – geodetické zaměření a kontrolu připravenosti pro osazení značky 
 – dodávku konzolové zajišťovací značky a slopku v požadovaném provedení 
 – vykopání jamky, osazení a zabetonování sloupku a upevnění podpůrné konstrukce na sloupek 
 – nalepení nebo uchycení zajišťovací značky a další související práce 
 – všechny potřebné pomůcky, stroje, nářadí a pomocný materiál 
 – kontrolní měření 
 – vyhotovení příslušné dokumentace 
2. Položka neobsahuje: 
 X 
3. Způsob měření: 
Udává se počet kusů kompletní konstrukce nebo práce.</t>
  </si>
  <si>
    <t>925120</t>
  </si>
  <si>
    <t>DRÁŽNÍ STEZKY Z DRTI TL. PŘES 50 MM</t>
  </si>
  <si>
    <t>Drážní stezky vlevo a vpravo od osy od km 178,781 000 - 178,867 500 t.j. délka 86,50m (2 x odečet délky přejezdové kce):  
(2*86,50-2*11,4)=150,200 [A]</t>
  </si>
  <si>
    <t>1. Položka obsahuje: 
 – kompletní provedení konstrukce s dodáním materiálu 
 – urovnání povrchu do předepsaného tvaru, případně i ruční hutnění a výplň nerovností a prohlubní 
 – zhutnění na předepsanou míru bez ohledu na způsob provádění 
 – příplatky za ztížené podmínky vyskytující se při zřízení drážních stezek, např. za překážky na straně koleje ap. 
2. Položka neobsahuje: 
 – výplň pod drážní stezkou mezi kolejovým ložem sousedních kolejí, nacení se položkami ve sd 51 
3. Způsob měření: 
Měří se horní pochozí plocha bez ohledu na tvar dosypávek pod drážní stezkou.</t>
  </si>
  <si>
    <t>965010</t>
  </si>
  <si>
    <t>ODSTRANĚNÍ KOLEJOVÉHO LOŽE A DRÁŽNÍCH STEZEK</t>
  </si>
  <si>
    <t>Odstranění stáv.KL a odtěžení nadbytečného materiálu v prostoru drážních stezek v úseku nového svršku km 178,781 000-178,867 500 (86,50m) : 
86,50*(2,2+1,4)=311,400 [A]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</si>
  <si>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</si>
  <si>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965114</t>
  </si>
  <si>
    <t>DEMONTÁŽ KOLEJE NA BETONOVÝCH PRAŽCÍCH ROZEBRÁNÍM DO SOUČÁSTÍ</t>
  </si>
  <si>
    <t>Demontáž KR v km 178,781 000-178,867 500 (86,50m):  
Celkem: 86,5=86,500 [B]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</si>
  <si>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jednotlivých součástí a jejich hrubé očištění 
 – naložení vybouraného materiálu na dopravní prostředek 
 – příplatky za ztížené podmínky při práci v kolejišti, např. za překážky na straně koleje apod. 
2. Položka neobsahuje: 
 – odvoz vybouraného materiálu na montážní základnu nebo na likvidaci 
 – poplatky za likvidaci odpadů, nacení se položkami ze ssd 0 
3. Způsob měření: 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</si>
  <si>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</si>
  <si>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</si>
  <si>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tkm</t>
  </si>
  <si>
    <t>Odvoz pražce SB6: 99*330/1000*11=359,370 [A]  ; kolejnice (3,7+14,1+4,4)*46,95/1000*3+2*(7,3+9,7+7,9+7,5+4,1+5,0+4,1+4,7)*46,95/1000*3+86,5*46,95/1000*3=29,480 [B];  pryž.a plast podložky (22,2+100,6+86,5)*0,74/1000*20=3,098 [C]; drobný materiál : (22,2+100,6+86,5)*0,035*11=80,581 [D] 
Celkem: A+B+C+D=472,529 [E]</t>
  </si>
  <si>
    <t>1. Položka obsahuje: 
 – naložení na dopravní prostředek, odvoz a složení 
 – případné překládky na trase 
2. Položka neobsahuje: 
 – poplatky za likvidaci odpadů, nacení se položkami ze ssd 0 
3. Způsob měření: 
Výměra je sumou součinů tun vybouraného materiálu v původním stavu a k nim příslušných jednotlivých odvozových vzdáleností v kilometrech.</t>
  </si>
  <si>
    <t>965311</t>
  </si>
  <si>
    <t>ROZEBRÁNÍ PŘEJEZDU, PŘECHODU Z DÍLCŮ</t>
  </si>
  <si>
    <t>Rozebrání stávajícího přejezdu km 178,860 ze žel.beton.panelů: 9*1,5=13,500 [A]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</si>
  <si>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</si>
  <si>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965312</t>
  </si>
  <si>
    <t>ROZEBRÁNÍ PŘEJEZDU, PŘECHODU Z DÍLCŮ - ODVOZ (NA LIKVIDACI ODPADŮ NEBO JINÉ URČENÉ MÍSTO)</t>
  </si>
  <si>
    <t>Přeprava snesené stáv.přejezdové konstrukce P3664 (ž.beton.panely 3 panely vnitřní) do žst Luka nad Jihlavou, uložení dle dispozic VPS TO : (3*2,1)*11=69,300 [A]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</si>
  <si>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</si>
  <si>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965841</t>
  </si>
  <si>
    <t>DEMONTÁŽ JAKÉKOLIV NÁVĚSTI</t>
  </si>
  <si>
    <t>Demontáž stáv.staničníků (3ks), beton.zajišťovacích značek (2ks)  :3+2=5,000 [A]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</si>
  <si>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</si>
  <si>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966845</t>
  </si>
  <si>
    <t>ODSTRANĚNÍ OPLOCENÍ Z BETON DÍLCŮ</t>
  </si>
  <si>
    <t>Odstranění stávajícího zábradlí u přejezdu P3664</t>
  </si>
  <si>
    <t>Odstranění zábradlí (ž.beton.sloupky propojené trubovými podélníky) : 8,2+7,9=16,100 [A] 
Odstranění zbývyjící části původního (nefunkčního) zabezpeč.zařízení (betonových žlabů):16,0=16,000 [B] 
Celkem: A+B=32,100 [C]</t>
  </si>
  <si>
    <t>položka zahrnuje: 
-  kompletní bourací práce včetně odstranění základových konstrukcí a nezbytného rozsahu zemních prací, 
- veškerou manipulaci s vybouranou sutí a hmotami včetně uložení na skládku, 
- veškeré další práce plynoucí z technologického předpisu a z platných předpisů, 
- odstranění sloupků z jiného materiálu, odstranění vrat a vrátek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</si>
  <si>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R965311</t>
  </si>
  <si>
    <t>ROZEBRÁNÍ A MONTÁŽ PŘEJEZDU PŘI 3.PODBITÍ</t>
  </si>
  <si>
    <t>Nová přejezdová konstrukce demontáž a zpětná montáž: 11,40*5,5*2=125,400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</si>
  <si>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</si>
  <si>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R015111</t>
  </si>
  <si>
    <t>POPLATKY ZA LIKVIDACŮ ODPADŮ NEKONTAMINOVANÝCH - 17 05 04  VYTĚŽENÉ ZEMINY A HORNINY -  I. TŘÍDA TĚŽITELNOSTI VČETNĚ DOPRAVY</t>
  </si>
  <si>
    <t>Výkop.zemina - drenážní žebro : 0,3*0,6*2,7*1,6=0,778 [A]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</si>
  <si>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</si>
  <si>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R015140</t>
  </si>
  <si>
    <t>POPLATKY ZA LIKVIDACŮ ODPADŮ NEKONTAMINOVANÝCH - 17 01 01  BETON Z DEMOLIC OBJEKTŮ, ZÁKLADŮ TV VČETNĚ DOPRAVY</t>
  </si>
  <si>
    <t>Poplatek za vybourání stáv.staničníků (2ks), starých beton.zajišťovacích značek (2ks) a patek zábradlí (10ks): 2*0,4+2*0,15*2,5+10*0,25*2,5=7,800 [C]</t>
  </si>
  <si>
    <t>R015150</t>
  </si>
  <si>
    <t>POPLATKY ZA LIKVIDACŮ ODPADŮ NEKONTAMINOVANÝCH - 17 05 08  ŠTĚRK Z KOLEJIŠTĚ (ODPAD PO RECYKLACI) VČETNĚ DOPRAVY</t>
  </si>
  <si>
    <t>Poplatek za skládku vč.dopravy odtěženého KL a zapuštěného ŠL v km 178,781 000-178,867 500 (86,50m):  
0,995*86,50*(2,2+1,4)*1,9=588,702 [A]</t>
  </si>
  <si>
    <t>R015210</t>
  </si>
  <si>
    <t>POPLATKY ZA LIKVIDACŮ ODPADŮ NEKONTAMINOVANÝCH - 17 01 01  ŽELEZNIČNÍ PRAŽCE BETONOVÉ VČETNĚ DOPRAVY</t>
  </si>
  <si>
    <t>23ks Betonové pražce SB 5:  23=23,000 [A] 
Hmotnost 1 ks pražce: 0,330=0,330 [B] 
Celková hmotnost : A*B=7,590 [C]</t>
  </si>
  <si>
    <t>R015250</t>
  </si>
  <si>
    <t>POPLATKY ZA LIKVIDACŮ ODPADŮ NEKONTAMINOVANÝCH - 17 02 03  POLYETYLÉNOVÉ PODLOŽKY (ŽEL. SVRŠEK) VČETNĚ DOPRAVY</t>
  </si>
  <si>
    <t>(86,5+22,2+100,6)*2*0.000160=0,067 [A] 
Celkem: A=0,067 [B]</t>
  </si>
  <si>
    <t>R015260</t>
  </si>
  <si>
    <t>POPLATKY ZA LIKVIDACŮ ODPADŮ NEKONTAMINOVANÝCH - 07 02 99  PRYŽOVÉ PODLOŽKY (ŽEL. SVRŠEK) VČETNĚ DOPRAVY</t>
  </si>
  <si>
    <t>86,5*2*0.000160=0,028 [A]</t>
  </si>
  <si>
    <t>R015510</t>
  </si>
  <si>
    <t>POPLATKY ZA LIKVIDACŮ ODPADŮ NEBEZPEČNÝCH - 17 05 07*  LOKÁLNĚ ZNEČIŠTĚNÝ ŠTĚRK A ZEMINA Z KOLEJIŠTĚ (VÝHYBKY) VČETNĚ DOPRAVY</t>
  </si>
  <si>
    <t>Poplatek za skládku vč.dopravy odtěženého KL a zapuštěného ŠL v km 178,781 000-178,867 500 (86,50m):  
0,005*86,50*(2,2+1,4)*1,9=2,958 [A]</t>
  </si>
  <si>
    <t>R015520</t>
  </si>
  <si>
    <t>POPLATKY ZA LIKVIDACŮ ODPADŮ NEBEZPEČNÝCH - 17 02 04*  ŽELEZNIČNÍ PRAŽCE DŘEVĚNÉ VČETNĚ DOPRAVY</t>
  </si>
  <si>
    <t>23ks Dřevěné pražce : 24=24,000 [A] 
Hmotnost 1 ks pražce: 0,090=0,090 [B] 
Celková hmotnost : A*B=2,160 [C]</t>
  </si>
  <si>
    <t>SO 26-11-01</t>
  </si>
  <si>
    <t>Železniční spodek</t>
  </si>
  <si>
    <t>R02620</t>
  </si>
  <si>
    <t>ZKOUŠENÍ KONSTRUKCÍ A PRACÍ NEZÁVISLOU ZKUŠEBNOU - ZÁTĚŽOVÉ ZKOUŠKY</t>
  </si>
  <si>
    <t>Zátěžové zkoušky pláně.</t>
  </si>
  <si>
    <t>4=4,000 [A]</t>
  </si>
  <si>
    <t>R02731</t>
  </si>
  <si>
    <t>PRÁCE ZŘIZUJÍCÍ NEBO ZAJIŠŤUJÍCÍ OCHRANU INŽENÝRSKÝCH SÍTÍ</t>
  </si>
  <si>
    <t>Zahrnuje veškeré náklady spojené s ochranou stávajících a budovaných kabelových tras v úseku km 178,781 000-178,867 500 
realizace prací na železničním spodku (včetně vytýčení stávajících inž.sítí). 
Rozsah kabel.tras v zájm.prostoru : stáv. traťový kabel TK 10XN0,8 TCEPKPFLEZE a HDPE tr. modré barvy (optický kabel), 1 x stávající kabel zab.zař.(k návěstidlu). Nové kabely : TK ZE 10XN0,8 a 3xHDPE tr. 40/33 mm barvy, kabely zab.zař. 5 kabelů.</t>
  </si>
  <si>
    <t>v úseku km 178,781 000-178,867 500 (86,5bm) : 86,5=86,500 [A]</t>
  </si>
  <si>
    <t>R02911</t>
  </si>
  <si>
    <t>OSTATNÍ POŽADAVKY - GEODETICKÉ ZAMĚŘENÍ</t>
  </si>
  <si>
    <t>R87457</t>
  </si>
  <si>
    <t>KONCOVÁ ŽABÍ KLAPKA PLASTOVÁ DN 400MM</t>
  </si>
  <si>
    <t>KS</t>
  </si>
  <si>
    <t>Koncová žabí klapka osazena v místě výústního oobjekt VO1.</t>
  </si>
  <si>
    <t>Dodávka a montáž plastové koncové žabí klapky DN 400: 1=1,000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</si>
  <si>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</si>
  <si>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R87527</t>
  </si>
  <si>
    <t>POTRUBÍ DREN Z TRUB PLAST (I FLEXIBIL) DN DO 100MM</t>
  </si>
  <si>
    <t>V případě spodní vody bude do výkop.rýhy uloženo dren.potrubí DN 100 do drenážního štěrku, viz výkres 2-041 Vzorový řez uložení potrubí.</t>
  </si>
  <si>
    <t>72,75=72,750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</si>
  <si>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</si>
  <si>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Zemní práce</t>
  </si>
  <si>
    <t>11130</t>
  </si>
  <si>
    <t>SEJMUTÍ DRNU</t>
  </si>
  <si>
    <t>Odstranění humus.vrstvy v tl. cca 0,15m na náspovém svahu před provedením konstrukce z pohozu kamenem vpravo od osy v úseku km 178,776-178,841 500.</t>
  </si>
  <si>
    <t>249,6*1,3=324,480 [A]</t>
  </si>
  <si>
    <t>včetně vodorovné dopravy  a uložení na skládku</t>
  </si>
  <si>
    <t>12373A</t>
  </si>
  <si>
    <t>ODKOP PRO SPOD STAVBU SILNIC A ŽELEZNIC TŘ. I - BEZ DOPRAVY</t>
  </si>
  <si>
    <t>70% objemu výkopu sanačních vrstev v třídě I (případně 100%).</t>
  </si>
  <si>
    <t>Odkop pro sanaci žel.spodku km 178,781 000-178,825 000 a km 178,849 000-178 867 500 vrstva 0,60m : (44,0+18,5)*6,2*0,6*0,7=162,750 [A] 
Odkop pro sanaci žel.spodku km 178,825 000 -178,849 000 vrstva 0,80m (hutnit vrstvy po max.tl.0,25m) : 24,0*6,2*0,8*0,7=83,328 [B] 
Odkop pro zřízení příkopu vlevo osy koleje km 178,839 700-178,847 100:  1,2*7,4*1,1=9,768 [C] 
Odkop pro přeprofilaci příkopu vlevo km 178,847 100-178,891 300: 1,6*44,2*1,1=77,792 [D] 
Odkop pro lože pod TZZ: 0,3*1,2*7,4*1,1=2,930 [E] 
Celkem: A+B+C+D+E=336,568 [F]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</si>
  <si>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</si>
  <si>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12383A</t>
  </si>
  <si>
    <t>ODKOP PRO SPOD STAVBU SILNIC A ŽELEZNIC TŘ. II - BEZ DOPRAVY</t>
  </si>
  <si>
    <t>30% objemu výkopu sanačních vrstev v třídě II</t>
  </si>
  <si>
    <t>Odkop pro sanaci žel.spodku km 178,781 000-178,825 000 a km 178,849 000-178 867 500 vrstva 0,60m : (44,0+18,5)*6,2*0,6*0,3=69,750 [A] 
Odkop pro sanaci žel.spodku km 178,825 000 -178,849 000 vrstva 0,80m (hutnit vrstvy po max.tl.0,25m) : 24,0*6,2*0,8*0,3=35,712 [B] 
Celkem: A+B=105,462 [C]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</si>
  <si>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</si>
  <si>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12930</t>
  </si>
  <si>
    <t>ČIŠTĚNÍ PŘÍKOPŮ OD NÁNOSU</t>
  </si>
  <si>
    <t>Přeprofilace stávajících příkop: 15*0,5+20,0*0,75=22,500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</si>
  <si>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</si>
  <si>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13273A</t>
  </si>
  <si>
    <t>HLOUBENÍ RÝH ŠÍŘ DO 2M PAŽ I NEPAŽ TŘ. I - BEZ DOPRAVY</t>
  </si>
  <si>
    <t>Výkop rýh pro trativody Šp1-Šv4: (86,5*0,6*1,0)*1,1=57,090 [A] 
Výkop rýh pro svodné potrubí Šp2-VO1 : (6,2*1,3*0,9)*1,1=7,979 [B] 
Výkop rýh pro chráničky pod pozemní komunikací a pod kolejí : 8*0,9*1,5*1,1+8*0,9*1,5*1,1+(12+12)*0,6*1,25*1,1=43,560 [C] 
Výkop rýhy u paty náspu pro zpevnění vrstvou kamene : 1,0*0,6*68,5*1,1=45,210 [D] 
80% objemu : Celkem: (A+B+C+D)*0,8=123,071 [E]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</si>
  <si>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</si>
  <si>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13283A</t>
  </si>
  <si>
    <t>HLOUBENÍ RÝH ŠÍŘ DO 2M PAŽ I NEPAŽ TŘ. II - BEZ DOPRAVY</t>
  </si>
  <si>
    <t>Výkop rýh pro trativody Šp1-Šv4: (86,5*0,6*1,0)*1,1=57,090 [A] 
Výkop rýh pro svodné potrubí Šp2-VO1,  : (6,2*1,3*0,9)*1,1=7,979 [B] 
Výkop rýh pro chráničky pod pozemní komunikací a pod kolejí : 8*0,9*1,5*1,1+8*0,9*1,5*1,1+(12+12)*0,6*1,25*1,1=43,560 [C] 
Výkop rýhy u paty náspu pro zpevnění vrstvou kamene : 1,0*0,6*68,5*1,1=45,210 [D] 
20% objemu : Celkem: (A+B+C+D)*0,2=30,768 [E]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</si>
  <si>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</si>
  <si>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13373A</t>
  </si>
  <si>
    <t>HLOUBENÍ ŠACHET ZAPAŽ I NEPAŽ TŘ. I - BEZ DOPRAVY</t>
  </si>
  <si>
    <t>70% objemu hloubení šachet Š1-Š4, Šp1-Šk4, HV1, VO1 : (4*2*2*1,9*1,1+4*1*1*1,2*1,1+2,5*1,5*1,9*1,1+1,1*1,1*1,2*1,1)*0,7=33,708 [A]</t>
  </si>
  <si>
    <t>13383A</t>
  </si>
  <si>
    <t>HLOUBENÍ ŠACHET ZAPAŽ I NEPAŽ TŘ. II - BEZ DOPRAVY</t>
  </si>
  <si>
    <t>30% objemu hloubení šachet Š1-Š4, Šp1-Šk4, HV1, VO1 : (4*2*2*1,9*1,1+4*1*1*1,2*1,1+2,5*1,5*1,9*1,1+1,1*1,1*1,2*1,1)*0,3=14,446 [A]</t>
  </si>
  <si>
    <t>18110</t>
  </si>
  <si>
    <t>ÚPRAVA PLÁNĚ SE ZHUTNĚNÍM V HORNINĚ TŘ. I</t>
  </si>
  <si>
    <t>Zhutnění 80% plochy podloží pod sanací spodku 86,50*6,2*0,8=4 290,400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</si>
  <si>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</si>
  <si>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</si>
  <si>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</si>
  <si>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Zhutnění 20% plochy podloží pod sanací spodku 86,50*6,2*0,2=107,260 [A]</t>
  </si>
  <si>
    <t>18221</t>
  </si>
  <si>
    <t>ROZPROSTŘENÍ ORNICE VE SVAHU V TL DO 0,10M</t>
  </si>
  <si>
    <t>320m2 (zařízení staveniště) + 72,75*2 (zatrubnění příkopu) + 44,2*5 (přeprofilace příkopu vlevo) + 65,5*3 (u opevnění náspového tělesa) + 86,5*4 (podél úseku rekonstrukce( + 20*1,5 (svah vpravo k siln.příkopu)</t>
  </si>
  <si>
    <t>Ohumusování v místě a zatravnění :   320,0+72,75*2+44,2*5,0+65,5*3+86,5*4+20*1,5=1 259,000 [A]</t>
  </si>
  <si>
    <t>položka zahrnuje: 
nutné přemístění ornice z dočasných skládek vzdálených do 50m 
rozprostření ornice v předepsané tloušťce ve svahu přes 1:5</t>
  </si>
  <si>
    <t>18241</t>
  </si>
  <si>
    <t>ZALOŽENÍ TRÁVNÍKU RUČNÍM VÝSEVEM</t>
  </si>
  <si>
    <t>Zatravnění : 320,0+72,75*2+44,2*5,0+65,5*3+86,5*4+20*1,5=1 259,000 [A]</t>
  </si>
  <si>
    <t>Zahrnuje dodání předepsané travní směsi, její výsev na ornici, zalévání, první pokosení, to vše bez ohledu na sklon terénu</t>
  </si>
  <si>
    <t>Základy</t>
  </si>
  <si>
    <t>21197</t>
  </si>
  <si>
    <t>OPLÁŠTĚNÍ ODVODŇOVACÍCH ŽEBER Z GEOTEXTILIE</t>
  </si>
  <si>
    <t>Opláštění trativodu mezi šachtami Šp1-Šk2-Šk3-Šv4: 86,5*(1,2+0,6+1,2)*1,1=285,450 [A]</t>
  </si>
  <si>
    <t>položka zahrnuje dodávku předepsané geotextilie, mimostaveništní a vnitrostaveništní dopravu a její uložení včetně potřebných přesahů (nezapočítávají se do výměry)</t>
  </si>
  <si>
    <t>21461C</t>
  </si>
  <si>
    <t>SEPARAČNÍ GEOTEXTILIE DO 300G/M2</t>
  </si>
  <si>
    <t>Filtrační geotextilie min.200g/m2 (dle tab.11, OTP S54 316/2014-O13) na náspový svah drážního tělesa v úseku km 178,776-178,841 500.</t>
  </si>
  <si>
    <t>Filtrační geotextilie min.200g/m2 : 249,6*7,1=1 772,160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</si>
  <si>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</si>
  <si>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289973</t>
  </si>
  <si>
    <t>OPLÁŠTĚNÍ (ZPEVNĚNÍ) Z GEOSÍTÍ A GEOROHOŽÍ</t>
  </si>
  <si>
    <t>Vegetační ochrana se provede protierozními rohožemi z kokosových vláken s gramáží 400g/m2, zakotvenými do svahu zemního tělesa ocelovými kotvícími sponami na všech nových svazích jejichž délka je větší než 1,0 m.</t>
  </si>
  <si>
    <t>Rohože:   44,2*3,0+20,0*1,5+5,0*4,0=182,600 [A]</t>
  </si>
  <si>
    <t>Položka zahrnuje: 
- dodávku předepsané geosítě nebi georohože 
- úpravu, očištění a ochranu podkladu 
- přichycení k podkladu, případně zatížení 
- úpravy spojů a zajištění okrajů 
- úpravy pro odvodnění 
- nutné přesahy 
- mimostaveništní a vnitrostaveništní dopravu</t>
  </si>
  <si>
    <t>28997B</t>
  </si>
  <si>
    <t>OPLÁŠTĚNÍ (ZPEVNĚNÍ) Z GEOTEXTILIE DO 200G/M2</t>
  </si>
  <si>
    <t>Opláštění rubu gabionových zídek.</t>
  </si>
  <si>
    <t>Gabion 100/100: (10+2)*2*1,1=26,400 [A]</t>
  </si>
  <si>
    <t>Vodorovné konstrukce</t>
  </si>
  <si>
    <t>451313</t>
  </si>
  <si>
    <t>PODKLADNÍ A VÝPLŇOVÉ VRSTVY Z PROSTÉHO BETONU C16/20</t>
  </si>
  <si>
    <t>Lože pod TZZ: 7,4*1,2*0,15=1,332 [A] 
Podklad pod trativ.šachty a šachty Š1-Š4: 4*0,6*0,6*0,15+4*1,1*1,1*0,1=0,700 [B]  
Celkem: A+B=2,032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</si>
  <si>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</si>
  <si>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451314</t>
  </si>
  <si>
    <t>PODKLADNÍ A VÝPLŇOVÉ VRSTVY Z PROSTÉHO BETONU C25/30</t>
  </si>
  <si>
    <t>Podklad pod odláždění u VO1: 5,65*0,2*1,2*1,1=1,492 [A] 
Podklad pro trativod (obetonování pod komunikací) : 10,0*0,125=1,250 [B] 
Lože pod kamennou dlažbu u HV1: 2,9*0,2*1,2=0,696 [C] 
Lože pod HV1: 2,0*1,4*0,1=0,280 [D] 
Celkem: A+B+C+D=3,718 [E]</t>
  </si>
  <si>
    <t>45152</t>
  </si>
  <si>
    <t>PODKLADNÍ A VÝPLŇOVÉ VRSTVY Z KAMENIVA DRCENÉHO</t>
  </si>
  <si>
    <t>Lože a obsyp trativodu DN150 v úseku Šp1-Šv4: 86,5*0,6*0,95*1,1=54,236 [A] 
Lože a obsyp svodného potrubí DN 400 (VO1-HV1): 72,75*1,2*0,8*1,1=76,824 [B] 
Lože a obsyp svodného potrubí DN 200 (Šp1-Š2): 4,5*0,9*0,5*1,1=2,228 [C] 
Zásyp rýh chrániček pod pozemní komunikací a kolejí: 8*0,6*1,5*1,1+(12+12+12)*0,6*1,2*1,1=36,432 [D] 
Celkem: A+B+C+D=169,720 [E]</t>
  </si>
  <si>
    <t>položka zahrnuje dodávku předepsaného kameniva, mimostaveništní a vnitrostaveništní dopravu a jeho uložení 
není-li v zadávací dokumentaci uvedeno jinak, jedná se o nakupovaný materiál</t>
  </si>
  <si>
    <t>46451</t>
  </si>
  <si>
    <t>POHOZ DNA A SVAHŮ Z LOMOVÉHO KAMENE</t>
  </si>
  <si>
    <t>Zpevnění vrstvou kamene min.tl.0,30 m (dle Ž 6.11 a Ž 6.12) (t.j. pohoz na sucho z drceného kameniva nebo lomového kamene).</t>
  </si>
  <si>
    <t>Zpevnění vrstvou kamene min.tl.0,30m : 5*2,25+(2,25+2,1)*0,5*25+(2,1+1,65)*0,5*25+(1,65+1,25)*0,5*13=131,350 [A]</t>
  </si>
  <si>
    <t>položka zahrnuje dodávku předepsaného kamene, mimostaveništní a vnitrostaveništní dopravu a jeho uložení 
není-li v zadávací dokumentaci uvedeno jinak, jedná se o nakupovaný materiál</t>
  </si>
  <si>
    <t>465512</t>
  </si>
  <si>
    <t>DLAŽBY Z LOMOVÉHO KAMENE NA MC</t>
  </si>
  <si>
    <t>Odláždění plochy VO1, u HV1: (5,65*1,1+2,50*1,1)*0,3=2,690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</si>
  <si>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</si>
  <si>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501101</t>
  </si>
  <si>
    <t>ZŘÍZENÍ KONSTRUKČNÍ VRSTVY TĚLESA ŽELEZNIČNÍHO SPODKU ZE ŠTĚRKODRTI NOVÉ</t>
  </si>
  <si>
    <t>Konstrukční vrstva ze štěrkodrti km 178,781 000-178,867 500 vrstva 0,30m (hutnit vrstvy po max.tl.0,25m) : 86,5*6,2*0,3=160,890 [A]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</si>
  <si>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</si>
  <si>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501201</t>
  </si>
  <si>
    <t>ZŘÍZENÍ KONSTRUKČNÍ VRSTVY TĚLESA ŽELEZNIČNÍHO SPODKU Z DRCENÉHO KAMENIVA NOVÉ</t>
  </si>
  <si>
    <t>Podkladní vrstva z drceného kameniva DK 0/90, Idmin=0,95. 
Úsek km 178,781 000-178,825 000 a km 178,849 000-178 867 500 vrstva 0,30m (hutnit vrstvy po max.tl.0,25m) : (44,0+18,5)*6,2*0,3=116,250 [A] 
Úsek km 178,825 000 -178,849 000 vrstva 0,50m (hutnit vrstvy po max.tl.0,25m) : 24,0*6,2*0,5=74,400 [B] 
Celkem: A+B=190,650 [C]</t>
  </si>
  <si>
    <t>1. Položka obsahuje: 
 – nákup a dodání drceného kameniva v požadované kvalitě podle zadávací dokumentace 
 – očištění podkladu, případně zřízení spojovací vrstvy 
 – uložení drceného kameniva dle předepsaného technologického předpisu 
 – zřízení podkladní nebo konstrukční vrstvy z drceného kameniva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</si>
  <si>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502941</t>
  </si>
  <si>
    <t>ZŘÍZENÍ KONSTRUKČNÍ VRSTVY TĚLESA ŽELEZNIČNÍHO SPODKU Z GEOTEXTILIE</t>
  </si>
  <si>
    <t>Geotextilie separační GTX-S, parametry dle OTP, viz požadavky uvedené v TZ :  86,5*6,2=536,300 [A]</t>
  </si>
  <si>
    <t>1. Položka obsahuje: 
 – nákup a dodání geosyntetika v požadované kvalitě 
 – očištění a urovnání podkladu 
 – uložení geosyntetika dle předepsaného technologického předpisu 
 – zřízení konstrukční vrstvy z geosyntetika bez rozlišení šířky, pokládání vrstvy po etapách, včetně pracovních spar a spojů 
 – průkazní zkoušky, kontrolní zkoušky a kontrolní měření 
 – úpravu napojení, ukončení a těsnění podél trativodů, vpustí, šachet a pod. 
 – úpravu povrchu vrstvy 
2. Položka neobsahuje: 
 X 
3. Způsob měření: 
Měří se metr čtverečný projektované nebo skutečné plochy, přičemž do výměry je již zahrnuto ztratné, přesahy, prořezy.</t>
  </si>
  <si>
    <t>567304</t>
  </si>
  <si>
    <t>VRSTVY PRO OBNOVU A OPRAVY ZE ŠTĚRKOPÍSKU</t>
  </si>
  <si>
    <t>Lože ze štěrkopísku tl.min.100mm:  249,6*1,3*0,1+68,5*1,0*0,1=39,298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</si>
  <si>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</si>
  <si>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Trubní vedení</t>
  </si>
  <si>
    <t>87434</t>
  </si>
  <si>
    <t>POTRUBÍ Z TRUB PLASTOVÝCH ODPADNÍCH DN DO 200MM</t>
  </si>
  <si>
    <t>Svodné potrubí DN 200, SN8 mezi Šp1-Š2,  : 4,5=4,500 [A]</t>
  </si>
  <si>
    <t>87446</t>
  </si>
  <si>
    <t>POTRUBÍ Z TRUB PLASTOVÝCH ODPADNÍCH DN DO 400MM</t>
  </si>
  <si>
    <t>Svodné potrubí DN 400, SN8 od VO1-Š1-Š2-Š3-Š4-HV1 : 72,75=72,750 [A]</t>
  </si>
  <si>
    <t>875332</t>
  </si>
  <si>
    <t>POTRUBÍ DREN Z TRUB PLAST DN DO 150MM DĚROVANÝCH</t>
  </si>
  <si>
    <t>Trativod mezi šachtami Šp1-Šk2-Šk3-Šv4: 86,5=86,500 [A] 
Poznámka : potrubí PE HD, s hladkou vnitřní stěnou, perforované z 1/3.</t>
  </si>
  <si>
    <t>87633</t>
  </si>
  <si>
    <t>CHRÁNIČKY Z TRUB PLASTOVÝCH DN DO 150MM</t>
  </si>
  <si>
    <t>Chráničky D110 : 2*12+2*12=48,000 [A] 
Chráničky D160 : 2*15+2*15+4*12+2*12+3*12=168,000 [B] 
Celkem: A+B=216,000 [C]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</si>
  <si>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</si>
  <si>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894846</t>
  </si>
  <si>
    <t>ŠACHTY KANALIZAČNÍ PLASTOVÉ D 400MM</t>
  </si>
  <si>
    <t>Šachty Šp1, Šk2, Šk3, Šv4: 4=4,000 [A]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</si>
  <si>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</si>
  <si>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89486</t>
  </si>
  <si>
    <t>ŠACHTY KANALIZAČNÍ PLASTOVÉ D 800MM</t>
  </si>
  <si>
    <t>Šachty Š1-Š4 zatrubněné příkopy min.průměru 800mm, poklop D400, stupačky.</t>
  </si>
  <si>
    <t>89516</t>
  </si>
  <si>
    <t>DRENÁŽNÍ VÝUSŤ Z BETON DÍLCŮ</t>
  </si>
  <si>
    <t>Drenážní výúsť monolitická nebo prefabrikovaná VO1 : 1=1,000 [A]</t>
  </si>
  <si>
    <t>položka zahrnuje: 
- dodání  a osazení dílce  požadovaného  tvaru  a  vlastností,  jeho  skladování,  doprava  vnitrostaveništní i mimosatveništní 
- u dílců železobetonových výztuž, případně i tuhé kovové prvky a závěsná oka, 
- výplň, těsnění a tmelení spár a spojů</t>
  </si>
  <si>
    <t>89721</t>
  </si>
  <si>
    <t>VPUSŤ KANALIZAČNÍ HORSKÁ KOMPLETNÍ MONOLITICKÁ BETONOVÁ</t>
  </si>
  <si>
    <t>Horská vpusť HV1.</t>
  </si>
  <si>
    <t>položka zahrnuje: 
- mříže s rámem, koše na bahno,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nátěry zabraňující soudržnost betonu a bednění, 
- výplň, těsnění  a tmelení spar a spojů, 
- opatření  povrchů  betonu  izolací  proti zemní vlhkosti v částech, kde přijdou do styku se zeminou nebo kamenivem, 
- předepsané podkladní konstrukce</t>
  </si>
  <si>
    <t>935232</t>
  </si>
  <si>
    <t>PŘÍKOPOVÉ ŽLABY Z BETON TVÁRNIC ŠÍŘ DO 1200MM DO BETONU TL 100MM</t>
  </si>
  <si>
    <t>ŽlabovkyTZZ 5, vlevo od osy koleje km 178,839 700-178,847 100 : 7,4=7,400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</si>
  <si>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</si>
  <si>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96615A</t>
  </si>
  <si>
    <t>BOURÁNÍ KONSTRUKCÍ Z PROSTÉHO BETONU - BEZ DOPRAVY</t>
  </si>
  <si>
    <t>Odstranění základů výstraž.křížů P3916 včetně výstr.křížů (2ks)  : 2*0,5*0,5*0,85=0,425 [A]</t>
  </si>
  <si>
    <t>položka zahrnuje: 
- rozbourání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</si>
  <si>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9.1</t>
  </si>
  <si>
    <t>Ostatní konstrukce a práce (POV)</t>
  </si>
  <si>
    <t>R001</t>
  </si>
  <si>
    <t>Zařízení a prostředky ochrany BOZP</t>
  </si>
  <si>
    <t>Rozsah uvedený v části B.4.</t>
  </si>
  <si>
    <t>zahrnuje veškeré náklady spojené s objednatelem požadovanými zařízeními</t>
  </si>
  <si>
    <t>R002</t>
  </si>
  <si>
    <t>Doprava silničních panelů z místa pronájmu na stavbu a zpět</t>
  </si>
  <si>
    <t>Doprava 60 ks siln.panelů panelů 3*1m nosnost min.20 tun: 1=1,000 [A]</t>
  </si>
  <si>
    <t>Položka zahrnuje samostatnou dopravu materiálu na stavbu a zpětný odvoz. Množství se určí jako komplet.</t>
  </si>
  <si>
    <t>R45152</t>
  </si>
  <si>
    <t>Nákup, dodání, rozprostření podkladu pod panelovou plochu a pro zpevnění plochy zařízení staveniště, přístupové plochy, včetně jejich doplňování a pravidelné údržby (plocha minimálně 60*3+140=320 m2) - štěrkodrť tl.0,15m</t>
  </si>
  <si>
    <t>60*3*1*0,15+140*0,15=48,000 [A]</t>
  </si>
  <si>
    <t>položka zahrnuje dodávku předepsaného kameniva, mimostaveništní a vnitrostaveništní dopravu a jeho uložení, případné průběžné doplňování materiálu při údržbě zpevněných ploch,   není-li v zadávací dokumentaci uvedeno jinak, jedná se o nakupovaný materiál</t>
  </si>
  <si>
    <t>R58301</t>
  </si>
  <si>
    <t>KRYT ZE SILNIČNÍCH DÍLCŮ (PANELŮ) TL max.215 MM - vč.pronájmu silničních panelů</t>
  </si>
  <si>
    <t>Dočasné zpevnění části plochy zařízení staveniště (dodání a manipulace, pronájem, podkladní vrstvy - lože, uložení apod.) ze silničních panelů (o nosnosti min.20 tun) minimálně po dobu trvání stavby resp.dle potřeb stavby (předpoklad min.60 dní).</t>
  </si>
  <si>
    <t>Panelová plocha: 60*3*1=180,000 [A]</t>
  </si>
  <si>
    <t>- dodání dílců v požadované kvalitě, dodání materiálu pro předepsané  lože v tloušťce předepsané dokumentací a pro předepsanou výplň spar   - očištění podkladu   - uložení dílců dle předepsaného technologického předpisu včetně předepsané podkladní vrstvy a předepsané výplně spar   - zřízení vrstvy bez rozlišení šířky, pokládání vrstvy po etapách    - úpravu napojení, ukončení podél obrubníků, dilatačních zařízení, odvodňovacích proužků, odvodňovačů, vpustí, šachet a pod., nestanoví-li zadávací dokumentace jinak   - nezahrnuje postřiky, nátěry   - nezahrnuje těsnění podél obrubníků, dilatačních zařízení, odvodňovacích proužků, odvodňovačů, vpustí, šachet a pod.</t>
  </si>
  <si>
    <t>Odkop - sejmutí drnu a humusní vrstvy 249,6*1,3*0,15=48,672 [A] 
Odkop pro sanaci žel.spodku km 178,781 000-178,825 000 a km 178,849 000-178 867 500 vrstva 0,60m : (44,0+18,5)*6,2*0,6*0,7=162,750 [B] 
Odkop pro sanaci žel.spodku km 178,825 000 -178,849 000 vrstva 0,80m (hutnit vrstvy po max.tl.0,25m) : 24,0*6,2*0,8*0,7=83,328 [C] 
Odkop pro zřízení příkopu vlevo osy koleje km 178,839 700-178,847 100:  1,2*7,4*1,1=9,768 [D] 
Odkop pro přeprofilaci příkopu vlevo km 178,847 100-178,891 300: 1,6*44,2*1,1=77,792 [E] 
Odkop pro lože pod TZZ: 0,3*1,2*7,4*1,1*0,8=2,344 [F] 
Přeprofilace stávajících příkop: 15*0,5+20,0*0,75*0,8=19,500 [G] 
Výkop rýh pro trativody Šp1-Šv4: (86,5*0,6*1,0)*1,1*0,8=45,672 [H] 
Výkop rýh pro svodné potrubí Šp2-VO1 : (6,2*1,3*0,9)*1,1*0,8=6,384 [I] 
Výkop rýh pro chráničky pod pozemní komunikací a pod kolejí : 8*0,9*1,5*1,1*0,8+8*0,9*1,5*1,1*0,8+(12+12)*0,6*1,25*1,1*0,8=34,848 [J] 
Výkop šachet Š1-Š4, Šp1-Šk4, HV1, VO1 : (4*2*2*1,9*1,1+4*1*1*1,2*1,1+2,5*1,5*1,9*1,1+1,1*1,1*1,2*1,1)*0,7=33,708 [K] 
Výkop rýhy u paty náspu pro zpevnění vrstvou kamene : 1,0*0,6*68,5*0,8=32,880 [L] 
Podklad ze zpevněné plochy zařízení staveniště : 320*0,15=48,000 [M] 
Celkem: Celkem: (A+B+C+D+E+F+G+H+I+J+K+L+M)*2,1=1 271,857 [N] 
Objemová hmotnost : 2,1</t>
  </si>
  <si>
    <t>R015112</t>
  </si>
  <si>
    <t>POPLATKY ZA LIKVIDACŮ ODPADŮ NEKONTAMINOVANÝCH - 17 05 04  VYTĚŽENÉ ZEMINY A HORNINY -  II. TŘÍDA TĚŽITELNOSTI VČETNĚ DOPRAVY</t>
  </si>
  <si>
    <t>Odkop pro sanaci žel.spodku km 178,781 000-178,825 000 a km 178,849 000-178 867 500 vrstva 0,60m : (44,0+18,5)*6,2*0,6*0,3=69,750 [A] 
Odkop pro sanaci žel.spodku km 178,825 000 -178,849 000 vrstva 0,80m (hutnit vrstvy po max.tl.0,25m) : 24,0*6,2*0,8*0,3=35,712 [B] 
Výkop rýh pro trativody Šp1-Šv4: (86,5*0,6*1,0)*1,1*0,2=11,418 [C] 
Výkop rýh pro svodné potrubí Šp2-VO1,  : (6,2*1,3*0,9)*1,1*0,2=1,596 [D] 
Výkop rýh pro chráničky pod pozemní komunikací a pod kolejí : 8*0,9*1,5*1,1*0,2+8*0,9*1,5*1,1*0,2+(12+12)*0,6*1,25*1,1*0,2=8,712 [E] 
Výkop šachet Š1-Š4, Šp1-Šk4, HV1, VO1: (4*2*2*1,9*1,1+4*1*1*1,2*1,1+2,5*1,5*1,9*1,1+1,1*1,1*1,2*1,1)*0,3=14,446 [F] 
Výkop rýhy u paty náspu pro zpevnění vrstvou kamene : 1,0*0,6*68,5*0,2=8,220 [G] 
Objemová hmotnost : 2,30 
Celkem: (A+B+C+D+E+F+G)*2,3=344,664 [H]</t>
  </si>
  <si>
    <t>Odstranění základů výstraž.křížů P3916 včetně výstr.křížů (2ks)  : 2*0,5*0,5*0,85*2,5=1,063 [A]</t>
  </si>
  <si>
    <t>SO 26-13-01</t>
  </si>
  <si>
    <t>Železniční přejezd km 178,860</t>
  </si>
  <si>
    <t>R02700</t>
  </si>
  <si>
    <t>ROZBOR ASFALTOVÝCH SMĚSÍ ZA ÚČELEM SKLÁDKOVÁNÍ DLE VYHL.130/2019 Sb.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</si>
  <si>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</si>
  <si>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</si>
  <si>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 Součástí je provizorní dopravní značení pro pěší (průchod přes prostor stavby, přístup k ŽST, pokud budou probíhat stavební práce v mimovýlukové době). Platí pro období realizace hlavní stavby a pro období 3.podbití (GPK - dmeontáž a montáž přej.kce).</t>
  </si>
  <si>
    <t>Během stavby 1=1,000 [A] 
Následná úprava GPK 1=1,000 [B] 
A+B=2,000 [C]</t>
  </si>
  <si>
    <t>Zahrnuje veškeré náklady spojené s ochranou stávajících a budovaných kabelových tras v prostoru stavby (včetně vytýčení stávajících inž.sítí). 
Rozsah kabel.tras v zájm.prostoru : stáv. traťový kabel TK 10XN0,8 TCEPKPFLEZE a HDPE tr. modré barvy (optický kabel), 1 x stávající kabel zab.zař.(k návěstidlu). Nové kabely : TK ZE 10XN0,8 a 3xHDPE tr. 40/33 mm barvy, kabely zab.zař. 5 kabelů.</t>
  </si>
  <si>
    <t>(úsek délky 10bm) : 10=10,000 [A]</t>
  </si>
  <si>
    <t>R02742</t>
  </si>
  <si>
    <t>PROVIZORNÍ LÁVKY A PŘECHODY PŘES KOLEJ</t>
  </si>
  <si>
    <t>provizorní zajištění přístupu pro pěší šířky min.1,50m po dobu stavby (průchod pěších pohybujících se po silnici III.třídy přes prostor stavby, t.j.dle potřeby lávka a zpevněná pěší komunikace šířky 1,5m)</t>
  </si>
  <si>
    <t>11332A</t>
  </si>
  <si>
    <t>ODSTRANĚNÍ PODKLADŮ ZPEVNĚNÝCH PLOCH Z KAMENIVA NESTMELENÉHO - BEZ DOPRAVY</t>
  </si>
  <si>
    <t>Odstranění podkladu stáv.vozovky : (26,750+24,800+13,5)*0,3*1,1=21,467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</si>
  <si>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</si>
  <si>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</si>
  <si>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</si>
  <si>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Frézování asfaltového krytu: (26,750+24,800+13,500)*0,04*1,1=2,862 [A] 
Frézování asfaltové ložné vrstvy: (26,750+24,800+13,500)*0,07*1,1=5,009 [B] 
Frézování asfaltového podkladu komunikace: (26,750+24,800+13,500)*0,08*1,1=5,724 [C] 
Celkem: A+B+C=13,595 [D]</t>
  </si>
  <si>
    <t>Odkop podkladu stáv.silnice: (26,750+24,800)*0,4*1,1=22,682 [A] 
Odkop podkladu (50%), nová poloha: (62,108+17,500)*0,4*1,1*0,5=17,514 [B] 
Celkem: A+B=40,196 [C]</t>
  </si>
  <si>
    <t>Odkop podkladu (50%), nová poloha: (62,108+17,500)*0,4*1,1*0,5=17,514 [B]</t>
  </si>
  <si>
    <t>Zhutnění podloží pod komunikací (50%): (62,108+17,500)*1,1*0,5=43,784 [A]</t>
  </si>
  <si>
    <t>Podkladní beton (suchá bet.směs) : 2*0,9*12,4*0,1=2,232 [A]</t>
  </si>
  <si>
    <t>Cementová malta MC10 tl. 0,10 m</t>
  </si>
  <si>
    <t>Podkladní beton (cem.malta) : 2*0,9*11,4*0,1=2,052 [A]</t>
  </si>
  <si>
    <t>451325</t>
  </si>
  <si>
    <t>PODKL A VÝPLŇ VRSTVY ZE ŽELEZOBET DO C30/37</t>
  </si>
  <si>
    <t>Beton pod závěrnou zídku: (11,4*0,8*0,5)*2=9,120 [A]</t>
  </si>
  <si>
    <t>Lože a obsyp svodného plast.potrubí od odvodň.žláku přej.kce až po šachtu Š3.</t>
  </si>
  <si>
    <t>Lože a obsyp svodného potrubí DN 200 : 0,9*0,6*12,5=6,750 [A]</t>
  </si>
  <si>
    <t>572211</t>
  </si>
  <si>
    <t>SPOJOVACÍ POSTŘIK Z ASFALTU DO 0,5KG/M2</t>
  </si>
  <si>
    <t>Spojovací postřik na závěrné zídky : 11,4*0,2*2*1,1=5,016 [A] 
Počet vrstev postřiku : 2=2,000 [B] 
Celkem: A*B=10,032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</si>
  <si>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</si>
  <si>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Potrubí</t>
  </si>
  <si>
    <t>Svodné plné plast.potrubí od odvodň.žláku přej.kce až po šachtu Š3.</t>
  </si>
  <si>
    <t>Potrubí DN 200, SN 8 : 12,50*1,1=13,750 [A]</t>
  </si>
  <si>
    <t>919113</t>
  </si>
  <si>
    <t>ŘEZÁNÍ ASFALTOVÉHO KRYTU VOZOVEK TL DO 150MM</t>
  </si>
  <si>
    <t>Proříznutí asfaltového krytu: 6,0+6,0=12,000 [A]</t>
  </si>
  <si>
    <t>položka zahrnuje řezání vozovkové vrstvy v předepsané tloušťce, včetně spotřeby vody</t>
  </si>
  <si>
    <t>921410</t>
  </si>
  <si>
    <t>ŽELEZNIČNÍ PŘEJEZD PLASTBETONOVÝ</t>
  </si>
  <si>
    <t>Přejezdová konstrukce s douhými vnějšími deskami (průjezd SČ bez demontáže přej.kce), závěrná zídka vlevo od osy koleje s integrovaným odvodňovacím žlábkem.</t>
  </si>
  <si>
    <t>Přejezdová konstrukce : 5,50*11,40=62,700 [A]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</si>
  <si>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</si>
  <si>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R93134</t>
  </si>
  <si>
    <t>TĚSNĚNÍ DILATAČNÍCH SPAR ASFALTOVOU ZÁLIVKOU</t>
  </si>
  <si>
    <t>styčná spára mezi vozovkou a závěrnou zídkou bude ošetřena proříznutím spáry a zalitím modifikovanou asfaltovou zálivkou</t>
  </si>
  <si>
    <t>2*11,4=22,800 [A]</t>
  </si>
  <si>
    <t>položka zahrnuje dodávku a osazení předepsaného materiálu, očištění ploch spáry před úpravou, očištění okolí spáry po úpravě</t>
  </si>
  <si>
    <t>Odstranění podkladu stáv.vozovky : (26,750+24,800+13,5)*0,3*1,1=21,467 [A] 
Odkop podkladu stáv.silnice: (26,750+24,800)*0,4*1,1=22,682 [C] 
Odkop podkladu (50%), nová poloha: (62,108+17,500)*0,4*1,1*0,5=17,514 [B] 
Objem.hmotnost: 2,1 t/m3 
Celkem: (A+C+B)*2,1=129,492 [D]</t>
  </si>
  <si>
    <t>Odkop podkladu (50%), nová poloha: (62,108+17,500)*0,4*1,1*0,5=17,514 [A] 
Objem.hmotnost: 2,5 t/m3 
Celkem: A*2,5=43,785 [B]</t>
  </si>
  <si>
    <t>R015130</t>
  </si>
  <si>
    <t>POPLATKY ZA LIKVIDACŮ ODPADŮ NEKONTAMINOVANÝCH - 17 03 02  VYBOURANÝ ASFALTOVÝ BETON BEZ DEHTU VČETNĚ DOPRAVY</t>
  </si>
  <si>
    <t>Frézování asfaltového krytu: (26,750+24,800+13,500)*0,04*1,1=2,862 [A] 
Frézování asfaltové ložné vrstvy: (26,750+24,800+13,500)*0,07*1,1=5,009 [B] 
Frézování asfaltového podkladu komunikace: (26,750+24,800+13,500)*0,08*1,1=5,724 [C] 
Objem.hmotnost: 2,5 t/m3 
Celkem: (A+B+C)*2,5=22,181 [D]</t>
  </si>
  <si>
    <t>Vybourání bet.podkladu stáv.přejezd.kce: 0,10*1,25*9,0*2,5=2,813 [A]</t>
  </si>
  <si>
    <t>SO 26-50-01</t>
  </si>
  <si>
    <t>Silnice III/4031</t>
  </si>
  <si>
    <t>Zátěžové zkoušky pláně. Zátěžové zkoušky pláně (4 x III/4031 a 1x sjezd).</t>
  </si>
  <si>
    <t>5=5,000 [A]</t>
  </si>
  <si>
    <t>provizorní zajištění přístupu pro pěší šířky min.1,50m po dobu stavby (průchod pěších pohybujících se po nebo v okolí silnice III.třídy přes prostor stavby, délka 100m)</t>
  </si>
  <si>
    <t>R8744</t>
  </si>
  <si>
    <t>KONCOVÁ ŽABÍ KLAPKA PLASTOVÁ DN 250MM</t>
  </si>
  <si>
    <t>Dodávka a montáž plastové koncové žabí klapky DN 250: 1=1,000 [A]</t>
  </si>
  <si>
    <t>Plocha: 11,7+96,5+94,4+30,917+5,801+106,7+10*2,5=371,018 [A]</t>
  </si>
  <si>
    <t>Odstranění podkladu stáv.III/4031: (152,280+134,465)*0,3*1,1+4*1,5*0,3*1,1=96,606 [A]</t>
  </si>
  <si>
    <t>Frézování asfaltového krytu stáv.III/4031: (29,167+152,280+134,465+37,511)*0,04*1,05=14,844 [A] 
Frézování asfaltové ložné vrstvy stáv.III/4031: (29,167+152,280+134,465+37,511)*0,05*1,05=18,555 [B] 
Celkem: A+B=33,399 [C]</t>
  </si>
  <si>
    <t>Odkop pro novou vozovku silnice v úseku km -0,030 až -0,063 (33,0m), km 0,003 50-0,040 66 (37,16m) a km 0,049 25-0,050 75 (1,50m).</t>
  </si>
  <si>
    <t>Odkop podkladu (80% nebo 100%) : 
km -0,030 00 až -0,003 50 (26,50m) : (5,080+4,845+5,418+5,432+5,796+3,191)/6*26,50*1,05*0,8=110,417 [A] 
km 0,003 50-0,040 66 (37,16m): (3,222+3,860+4,645+5,889+5,623+5,702+5,468+5,267)/8*37,16*1,05*0,8=154,808 [B] 
km 0,049 25-0,050 75 (1,50m):  4,612*1,5*1,05*0,8=5,811 [C] 
dotěžení příkopu až po HV1:  (1,4+2,816+0,660)/3*11,7*1,05*0,8=15,974 [D] 
odkop u sjezdu :  (8,868+5,801+30,917+106,727)*0,3*1,05+(1,471+1,627)/2*12,5*1,05]=68,309 [E] 
odkop u gabionu : 11,0*1,25*1,05=14,438 [F] 
Celkem: A+B+C+D+E+F=369,757 [G]</t>
  </si>
  <si>
    <t>Odkop podkladu (20% nebo 100%) : 
km -0,030 00 až -0,003 50 (26,50m) : (5,080+4,845+5,418+5,432+5,796+3,191)/6*26,50*1,05*0,2=27,604 [A] 
km 0,003 50-0,040 66 (37,16m): (3,222+3,860+4,645+5,889+5,623+5,702+5,468+5,267)/8*37,16*1,05*0,2=38,702 [B] 
km 0,049 25-0,050 75 (1,50m):  4,612*1,5*1,05*0,2=1,453 [C] 
dotěžení až po HV1:  (1,4+2,816+0,660)/3*11,7*1,05*0,2=3,993 [D] 
odkop v případě doplňující sanace spodku silnice: (144,882+199,952+6,159)*0,2*1,05=73,709 [E] 
Celkem: A+B+C+D+E=145,461 [F]</t>
  </si>
  <si>
    <t>Přeprofilace příkopy mezi silnicí a tratí: 30,0*0,2=6,000 [A]</t>
  </si>
  <si>
    <t>Výkop pro svodné potrubí: 1,2*13,5*2,3*1,1*0,5=20,493 [A] 
Rýhy pro chráničky v komunikaci : 12,0*1,5*1,5*1,1*0,5=14,850 [B] 
Výkop rýh pro trativody Šks-Šk3: (21,7*0,5*0,70)*1,1*0,5=4,177 [C] 
Celkem: A+B+C=39,520 [D]</t>
  </si>
  <si>
    <t>Výkop pro svodné potrubí: 1,2*13,5*2,3*1,1*0,5=20,493 [A] 
Rýhy pro chráničky v komunikaci : 12,0*1,5*1,5*1,1*0,5=14,850 [B] 
Výkop rýh pro trativody Šks-Šk3: (21,7*0,5*0,70)*1,1*0,5=4,177 [C] 
Výkop rýh pro trativody za rubem gabionu: 11,5*0,2=2,300 [D] 
Celkem: A+B+C+D=41,820 [E]</t>
  </si>
  <si>
    <t>70% objemu hloubení šachet Šks, HV2, VO2 : (1*0,9*0,9*1,0*1,1+2,5*1,5*1,9*1,1+1,1*1,1*1,2*1,1)*0,7=7,228 [A]</t>
  </si>
  <si>
    <t>30% objemu hloubení šachet Šks, HV2, VO2 : (1*0,9*0,9*1,0*1,1+2,5*1,5*1,9*1,1+1,1*1,1*1,2*1,1)*0,3=3,098 [A]</t>
  </si>
  <si>
    <t>17310</t>
  </si>
  <si>
    <t>ZEMNÍ KRAJNICE A DOSYPÁVKY SE ZHUTNĚNÍM</t>
  </si>
  <si>
    <t>Krajnice a dosypávky III/4031 
km -0,040 75 až -0,003 50 (37,25m) : (0,359+0,331)2*37,25*1,05=0,690 [A] 
km 0,003 50-0,051 54 (48,04m): (0,493+0,484)*48,04*1,05=49,282 [B] 
prostor krajnice-bet.svodidla:  1,789*12,5=22,363 [C] 
Celkem: A+B+C=72,335 [D]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</si>
  <si>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</si>
  <si>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Zhutnění podloží pod komunikací (50%): 
km -0,030 00 až -0,003 50 (26,50m) : 26,50*8,5*0,5=112,625 [A] 
km 0,003 50-0,040 66 (37,16m): 37,16*9,45*0,5=175,581 [B] 
km 0,049 25-0,050 75 (1,50m):  1,5*9,45*0,5=7,088 [C] 
sjezd : (5,801+30,917+106,727)*0,5=71,723 [D] 
Celkem: A+B+C+D=367,017 [E]</t>
  </si>
  <si>
    <t>Ohumusování a osetí bude provedeno v ploše: 90,0*4,0 (u silnice) + 1,5*15 (u gabionu) + 80,0*3,5 (příkopy vlevo) + 120,0 (plocha u sjezdu) + 50,0 (plocha před přejezdem vlevo). Celkem 832,50 m2</t>
  </si>
  <si>
    <t>832,5=832,500 [A]</t>
  </si>
  <si>
    <t>832,50=832,500 [A]</t>
  </si>
  <si>
    <t>Opláštění trativodu mezi šachtami Šp1-Šk3: 21,7*(0,6+0,6+0,5)*1,1=40,579 [A]</t>
  </si>
  <si>
    <t>Vegetační ochrana se provede protierozními rohožemi z kokosových vláken s gramáží 400g/m2, zakotvenými do svahu zemního tělesa ocelovými kotvícími sponami na všech nových svazích jejichž délka je větší než 1,0 m. Rohož z kokosových vláken (400 g/m2) bude na ploše : 45,0*3,0 (příkop vlevo za přejezdem) + 20,0 (lokální využití) + 15,0*2 (u gabionu). Celkem  185,0 m2.</t>
  </si>
  <si>
    <t>Rohože:   185,0=185,000 [A]</t>
  </si>
  <si>
    <t>Gabion 100/100: (10+2)*2*1,1=26,400 [A] 
Trativid za rubem gabionu: 11,5*1,7*1,1=21,505 [B] 
Celkem: A+B=47,905 [C]</t>
  </si>
  <si>
    <t>Svislé konstrukce</t>
  </si>
  <si>
    <t>3272C7</t>
  </si>
  <si>
    <t>ZDI OPĚR, ZÁRUB, NÁBŘEŽ Z GABIONŮ ČÁSTEČNĚ ROVNANÝCH, DRÁT O4,0MM, POVRCHOVÁ ÚPRAVA Zn + Al</t>
  </si>
  <si>
    <t>Gabion 100/100 cm v délce 10,0m v prostoru sjezdu.</t>
  </si>
  <si>
    <t>Gabion 100/100: 10,0*1*1*1,05=10,500 [A]</t>
  </si>
  <si>
    <t>- položka zahrnuje dodávku a osazení drátěných košů s výplní lomovým kamenem. 
- gabionové matrace se vykazují v pol.č.2722**.</t>
  </si>
  <si>
    <t>Podkladní beton pod gabion : 1,50*11,0*0,2=3,300 [A]</t>
  </si>
  <si>
    <t>Podklad pod odláždění u VO2: 1,0*0,2*1,1=0,220 [A] 
Lože pod kamennou dlažbu u HV2: (1,5+1,5)*0,2*1,1=0,660 [B] 
Lože pod HV2: 2,0*1,4*0,1=0,280 [C] 
Celkem: A+B+C=1,160 [D]</t>
  </si>
  <si>
    <t>Lože a obsyp trativodu DN150 v úseku Šks-Šk3:  21,7*0,6*0,6*1,1=8,593 [A] 
Lože a obsyp svodného potrubí DN 250 (VO2-HV2): 14,5*1,0*0,8*1,1=12,760 [B] 
Zásyp rýh chrániček pod pozemní komunikací : 12,0*1,5*1,2*1,1=23,760 [C] 
Celkem: A+B+C=45,113 [D]</t>
  </si>
  <si>
    <t>Odláždění plochy VO2, u HV2: (0,75*1,25+1,25)*1,1*0,3=0,722 [A]</t>
  </si>
  <si>
    <t>56144</t>
  </si>
  <si>
    <t>KAMENIVO ZPEVNĚNÉ CEMENTEM TL. DO 200MM</t>
  </si>
  <si>
    <t>Podkladní vrstva pod srpovitou krajinici sjezdu (5,801*1,2=6,961m2).</t>
  </si>
  <si>
    <t>5,801*1,2=6,961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</si>
  <si>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</si>
  <si>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56333</t>
  </si>
  <si>
    <t>VOZOVKOVÉ VRSTVY ZE ŠTĚRKODRTI TL. DO 150MM</t>
  </si>
  <si>
    <t>Vrstvy štěrkodrtě ŠDa, ŠDb tl.150mm vozovka III/4031 (viz výkres.část).</t>
  </si>
  <si>
    <t>km -0,030 00 až -0,003 50 (26,50m) : 26,50*6,0+26,5*6,6=333,900 [A] 
km 0,003 50-0,040 66 (37,16m): 37,16*6,15+37,16*6,75=479,364 [B] 
km 0,049 25-0,050 75 (1,50m):  1,5*6,15+1,5*6,75=19,350 [C] 
Celkem: A+B+C=832,614 [D]</t>
  </si>
  <si>
    <t>56334</t>
  </si>
  <si>
    <t>VOZOVKOVÉ VRSTVY ZE ŠTĚRKODRTI TL. DO 200MM</t>
  </si>
  <si>
    <t>Vrstvy štěrkodrtě ŠDa  tl.200mm.</t>
  </si>
  <si>
    <t>Konstrukce sjezdu ze štěrkodrti ŠDa : (5,801+30,917+8,868+106,727)+106,727*0,5=205,677 [A] 
Doplnění ŠDb (při nevyhovující únosnosti zemní pláně III/4031): 144,882+199,952+3,179=348,013 [B] 
Celkem: A+B=553,690 [C]</t>
  </si>
  <si>
    <t>56335</t>
  </si>
  <si>
    <t>VOZOVKOVÉ VRSTVY ZE ŠTĚRKODRTI TL. DO 250MM</t>
  </si>
  <si>
    <t>Vrstvy štěrkodrtě ŠDb  tl.240mm vozovka III/4031 (viz výkres.část).</t>
  </si>
  <si>
    <t>km -0,030 00 až -0,003 50 (26,50m) : 26,50*8,15+26,5*8,5=441,225 [A] 
km 0,003 50-0,040 66 (37,16m): 37,16*8,15+37,16*8,5=618,714 [B] 
km 0,049 25-0,050 75 (1,50m):  1,5*8,15+1,5*8,5=24,975 [C] 
Celkem: A+B+C=1 084,914 [D]</t>
  </si>
  <si>
    <t>56962</t>
  </si>
  <si>
    <t>ZPEVNĚNÍ KRAJNIC Z RECYKLOVANÉHO MATERIÁLU TL DO 100MM</t>
  </si>
  <si>
    <t>Zpevněná krajnice : (7,1+8,2+2*5,5)*0,5=13,150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</si>
  <si>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</si>
  <si>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572121</t>
  </si>
  <si>
    <t>INFILTRAČNÍ POSTŘIK ASFALTOVÝ DO 1,0KG/M2</t>
  </si>
  <si>
    <t>Infiltrační postřik : (144,882+199,952+6,159+8,868+30,917)*1,05=410,317 [A]</t>
  </si>
  <si>
    <t>Spojovací postřik : (49,076+144,882+199,952+38,251+6,159+3,179+8,868+30,917)*1,05=505,348 [A] 
Počet vrstev postřiku : 2=2,000 [B] 
Celkem: A*B=1 010,696 [C]</t>
  </si>
  <si>
    <t>574A04</t>
  </si>
  <si>
    <t>ASFALTOVÝ BETON PRO OBRUSNÉ VRSTVY ACO 11+, 11S</t>
  </si>
  <si>
    <t>tl.vrstvy 40 mm</t>
  </si>
  <si>
    <t>asfaltoý beton - obrusná vrstva komunikace:  (49,076+144,882+199,952+38,251+6,159+3,179+8,868+30,917)*1,05*0,04=20,214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</si>
  <si>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</si>
  <si>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574C06</t>
  </si>
  <si>
    <t>ASFALTOVÝ BETON PRO LOŽNÍ VRSTVY ACL 16+, 16S</t>
  </si>
  <si>
    <t>tl.vrstvy 70 mm</t>
  </si>
  <si>
    <t>asfaltoý beton - ložná vrstva komunikace:  (49,076*0,5+144,882+199,952+38,251*0,5+6,159+3,179*0,5+8,868+30,917)*1,05*0,07=32,048 [A]</t>
  </si>
  <si>
    <t>58910</t>
  </si>
  <si>
    <t>VÝPLŇ SPAR ASFALTEM</t>
  </si>
  <si>
    <t>Výplň spár komunikace zálivkou: 2*8,0+2*4,0+2*30=84,000 [A]</t>
  </si>
  <si>
    <t>položka zahrnuje: 
- dodávku předepsaného materiálu 
- vyčištění a výplň spar tímto materiálem</t>
  </si>
  <si>
    <t>87444</t>
  </si>
  <si>
    <t>POTRUBÍ Z TRUB PLASTOVÝCH ODPADNÍCH DN DO 250MM</t>
  </si>
  <si>
    <t>Svodné potrubí DN 250, SN8 od VO2-HV2 : 14,0=14,000 [A]</t>
  </si>
  <si>
    <t>Trativod mezi šachtami Šks-Šk3: 21,7=21,700 [A] 
Trativod za rubem gabionu DN 125: 10,0+1,5=11,500 [B] 
Poznámka : potrubí PE HD, s hladkou vnitřní stěnou, perforované z 1/3. 
Celkem: A+B=33,200 [C]</t>
  </si>
  <si>
    <t>Chráničky D110 : 2*12=24,000 [A] 
Chráničky D160 : 2*12+2*12=48,000 [B] 
Celkem: A+B=72,000 [C]</t>
  </si>
  <si>
    <t>Šachta trativodní Šks: 1=1,000 [A]</t>
  </si>
  <si>
    <t>Drenážní výúsť monolitická nebo prefabrikovaná VO2 : 1=1,000 [A]</t>
  </si>
  <si>
    <t>Horská vpusť HV2.</t>
  </si>
  <si>
    <t>9113A1</t>
  </si>
  <si>
    <t>SVODIDLO OCEL SILNIČ JEDNOSTR, ÚROVEŇ ZADRŽ N1, N2 - DODÁVKA A MONTÁŽ</t>
  </si>
  <si>
    <t>Jednostranné ocelové svodidlo NH4 v délce 50,0m. Oba konce budou zapuštěny na úroveň terénu.</t>
  </si>
  <si>
    <t>50=50,000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</si>
  <si>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</si>
  <si>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911CA1</t>
  </si>
  <si>
    <t>SVODIDLO BETON, ÚROVEŇ ZADRŽ N2 VÝŠ 0,8M - DODÁVKA A MONTÁŽ</t>
  </si>
  <si>
    <t>Beton.svodidlo mezi přejezdem a sjezdem - koncem závor.března v celk.délce 12,0bm v min.výšce 500 mm (max.600mm). Krajsní svodidla s výškovým náběhem.</t>
  </si>
  <si>
    <t>12,0=12,000 [A]</t>
  </si>
  <si>
    <t>položka zahrnuje: 
- kompletní dodávku všech dílů betonového svodidla včetně spojovacích prvků 
- osazení svodidla 
- přechod na jiný typ svodidla nebo přes mostní závěr 
nezahrnuje odrazky nebo retroreflexní fólie 
nezahrnuje podkladní vrstvu</t>
  </si>
  <si>
    <t>50</t>
  </si>
  <si>
    <t>91228</t>
  </si>
  <si>
    <t>SMĚROVÉ SLOUPKY Z PLAST HMOT VČETNĚ ODRAZNÉHO PÁSKU</t>
  </si>
  <si>
    <t>V úseku úpravy komunikace o šířce živičné části 5,50m budou osazeny směrové sloupky, respektive odrazky (na ocel.svodidlo a na betonové svodidlo). Vzdálenost směrových sloupků 5m dle ČSN 73 6101 pro poloměr menší než 50m.</t>
  </si>
  <si>
    <t>směr.sloupky sjezdu Z11g  : 2=2,000 [A] 
směr.sloupky Z11 bílé : (7+7+6)=20,000 [B] 
odrazka na svodidla Zn bílá/oranžová : 9=9,000 [C] 
svodidlová odrazka pro betonová svodidla: 3=3,000 [D] 
Celkem: A+B+C+D=34,000 [E]</t>
  </si>
  <si>
    <t>položka zahrnuje: 
- dodání a osazení sloupku včetně nutných zemních prací 
- vnitrostaveništní a mimostaveništní doprava 
- odrazky plastové nebo z retroreflexní fólie</t>
  </si>
  <si>
    <t>51</t>
  </si>
  <si>
    <t>914153</t>
  </si>
  <si>
    <t>DOPRAVNÍ ZNAČKY ZÁKLADNÍ VELIKOSTI HLINÍKOVÉ NEREFLEXNÍ - DEMONTÁŽ</t>
  </si>
  <si>
    <t>Demontáž stáv.dopr značení : A30+A31 (2ks), A31b (2ks), A31c (2ks) 
6=6,000 [A]</t>
  </si>
  <si>
    <t>Položka zahrnuje odstranění, demontáž a odklizení materiálu s odvozem na předepsané místo</t>
  </si>
  <si>
    <t>52</t>
  </si>
  <si>
    <t>914161</t>
  </si>
  <si>
    <t>DOPRAVNÍ ZNAČKY ZÁKLADNÍ VELIKOSTI HLINÍKOVÉ FÓLIE TŘ 1 - DODÁVKA A MONTÁŽ</t>
  </si>
  <si>
    <t>dopr značení : A30+A31 (2ks), A31b (2ks), A31c (2ks), IP5 (2ks) 
8=8,000 [A]</t>
  </si>
  <si>
    <t>položka zahrnuje: 
- dodávku a montáž značek v požadovaném provedení</t>
  </si>
  <si>
    <t>53</t>
  </si>
  <si>
    <t>914913</t>
  </si>
  <si>
    <t>SLOUPKY A STOJKY DZ Z OCEL TRUBEK ZABETON DEMONTÁŽ</t>
  </si>
  <si>
    <t>54</t>
  </si>
  <si>
    <t>914921</t>
  </si>
  <si>
    <t>SLOUPKY A STOJKY DOPRAVNÍCH ZNAČEK Z OCEL TRUBEK DO PATKY - DODÁVKA A MONTÁŽ</t>
  </si>
  <si>
    <t>Sloupy a stojky dopr značení : A30+A31 (2ks), A31b (2ks), A31c (2ks), IP5 (2ks) 
8=8,000 [A]</t>
  </si>
  <si>
    <t>položka zahrnuje: 
- sloupky a upevňovací zařízení včetně jejich osazení (betonová patka, zemní práce)</t>
  </si>
  <si>
    <t>55</t>
  </si>
  <si>
    <t>VODOROVNÉ DOPRAVNÍ ZNAČENÍ BARVOU HLADKÉ - DODÁVKA A POKLÁDKA</t>
  </si>
  <si>
    <t>V4 vodící čára š.0,125m (4*30m), 2 x V5 příčná čára souvislá (2*2,75*0,5)</t>
  </si>
  <si>
    <t>4*30*0,125+2*2,75*0,5=17,750 [A]</t>
  </si>
  <si>
    <t>položka zahrnuje: 
- dodání a pokládku nátěrového materiálu (měří se pouze natíraná plocha) 
- předznačení a reflexní úpravu</t>
  </si>
  <si>
    <t>56</t>
  </si>
  <si>
    <t>915221</t>
  </si>
  <si>
    <t>VODOR DOPRAV ZNAČ PLASTEM STRUKTURÁLNÍ NEHLUČNÉ - DOD A POKLÁDKA</t>
  </si>
  <si>
    <t>57</t>
  </si>
  <si>
    <t>915231</t>
  </si>
  <si>
    <t>VODOR DOPRAV ZNAČ PLASTEM PROFIL ZVUČÍCÍ - DOD A POKLÁDKA</t>
  </si>
  <si>
    <t>Vodorovné dopr.značení V1a (30+30=60bm), V4 (30+30+30+30=120bm), V5 (2*3,0=6,0bm) :  
0,125*60+0,25*120+0,5*6=40,500 [A]</t>
  </si>
  <si>
    <t>58</t>
  </si>
  <si>
    <t>917427</t>
  </si>
  <si>
    <t>CHODNÍKOVÉ OBRUBY Z KAMENNÝCH OBRUBNÍKŮ ŠÍŘ 300MM</t>
  </si>
  <si>
    <t>ŽULOVÁ OBRUBA TYPU OP3-ATYP 250/300/800-1600,  ŽULOVÁ OBRUBA TYPU OP3 - 250/200/800-1600. Uloženy do beton.lože C 20/25.</t>
  </si>
  <si>
    <t>1,7+4,2+1,5+5,2=12,600 [A]</t>
  </si>
  <si>
    <t>Položka zahrnuje: 
dodání a pokládku kamenných obrubníků o rozměrech předepsaných zadávací dokumentací 
betonové lože i boční betonovou opěrku.</t>
  </si>
  <si>
    <t>59</t>
  </si>
  <si>
    <t>91794</t>
  </si>
  <si>
    <t>ZPOMALOVACÍ PRAHY Z DLAŽEB KOSTEK VELKÝCH</t>
  </si>
  <si>
    <t>srpovitá krajnicesjezdu provedena z kamenných dlažebních kostek 15/17cm (plocha 5,801m2) do podkladních vrstev-viz PD.</t>
  </si>
  <si>
    <t>5,801=5,801 [A]</t>
  </si>
  <si>
    <t>Položka zahrnuje: 
dodání a pokládku dlažebních kostek v rozměrech předepsaných zadávací dokumentací 
předepsané podkladní vrstvy 
výplň spar materiálem předepsaným zadávací dokumentací</t>
  </si>
  <si>
    <t>60</t>
  </si>
  <si>
    <t>Proříznutí asfaltového krytu: 2*4+10,4+2*10,7+2*4=47,800 [A]</t>
  </si>
  <si>
    <t>61</t>
  </si>
  <si>
    <t>935212</t>
  </si>
  <si>
    <t>PŘÍKOPOVÉ ŽLABY Z BETON TVÁRNIC ŠÍŘ DO 600MM DO BETONU TL 100MM</t>
  </si>
  <si>
    <t>ŽlabovkyTZZ 5, vlevo od osy silnice : 2,50=2,500 [A]</t>
  </si>
  <si>
    <t>62</t>
  </si>
  <si>
    <t>ŽlabovkyTZZ 5, vlevo od osy silnice : 39,0+39,0=78,000 [A]</t>
  </si>
  <si>
    <t>63</t>
  </si>
  <si>
    <t>Demontáž základ.patek stáv.dopr značení : A30+A31 (2ks), A31b (2ks), A31c (2ks) 
6=6,000 [A]</t>
  </si>
  <si>
    <t>64</t>
  </si>
  <si>
    <t>Odkop podkladu (80% nebo 100%) : 
km -0,030 00 až -0,003 50 (26,50m) : (5,080+4,845+5,418+5,432+5,796+3,191)/6*26,50*1,05*0,8=110,417 [A] 
km 0,003 50-0,040 66 (37,16m): (3,222+3,860+4,645+5,889+5,623+5,702+5,468+5,267)/8*37,16*1,05*0,8=154,808 [B] 
km 0,049 25-0,050 75 (1,50m):  4,612*1,5*1,05*0,8=5,811 [C] 
dotěžení příkopu až po HV1:  (1,4+2,816+0,660)/3*11,7*1,05*0,8=15,974 [D] 
odkop u sjezdu :  (8,868+5,801+30,917+106,727)*0,3*1,05+(1,471+1,627)/2*12,5*1,05]=68,309 [E] 
odkop u gabionu : 11,0*1,25*1,05=14,438 [F] 
Odstranění podkladu stáv.III/4031: (152,280+134,465)*0,3*1,1+4*1,5*0,3*1,1=96,606 [G] 
Přeprofilace příkopy mezi silnicí a tratí: 30,0*0,2=6,000 [H] 
Výkop pro svodné potrubí: 1,2*13,5*2,3*1,1*0,5=20,493 [I] 
Rýhy pro chráničky v komunikaci : 12,0*1,5*1,5*1,1*0,5=14,850 [J] 
Výkop rýh pro trativody Šks-Šk3: (21,7*0,5*0,70)*1,1*0,5=4,177 [K] 
70% objemu hloubení šachet Šks, HV2, VO2 : (1*0,9*0,9*1,0*1,1+2,5*1,5*1,9*1,1+1,1*1,1*1,2*1,1)*0,7=7,228 [L] 
Odečet doplnění krajnice a dosypávek III/4031: 
km -0,040 75 až -0,003 50 (37,25m) : -(0,359+0,331)2*37,25*1,05=-0,690 [M] 
km 0,003 50-0,051 54 (48,04m): -(0,493+0,484)*48,04*1,05=-49,282 [N] 
prostor krajnice-bet.svodidla:  -1,789*12,5=-22,363 [O] 
Celkem: (A+B+C+D+E+F+G+H+I+J+K+L+M+N+O)*2,1=938,230 [P] 
Objemová hmotnost : 2,10</t>
  </si>
  <si>
    <t>65</t>
  </si>
  <si>
    <t>Odkop podkladu (20% nebo 100%) : 
km -0,030 00 až -0,003 50 (26,50m) : (5,080+4,845+5,418+5,432+5,796+3,191)/6*26,50*1,05*0,2=27,604 [A] 
km 0,003 50-0,040 66 (37,16m): (3,222+3,860+4,645+5,889+5,623+5,702+5,468+5,267)/8*37,16*1,05*0,2=38,702 [B] 
km 0,049 25-0,050 75 (1,50m):  4,612*1,5*1,05*0,2=1,453 [C] 
dotěžení až po HV1:  (1,4+2,816+0,660)/3*11,7*1,05*0,2=3,993 [D] 
odkop v případě doplňující sanace spodku silnice: (144,882+199,952+6,159)*0,2*1,05=73,709 [E] 
Výkop pro svodné potrubí: 1,2*13,5*2,3*1,1*0,5=20,493 [F] 
Rýhy pro chráničky v komunikaci : 12,0*1,5*1,5*1,1*0,5=14,850 [G] 
Výkop rýh pro trativody Šks-Šk3: (21,7*0,5*0,70)*1,1*0,5=4,177 [H] 
30% objemu hloubení šachet Šks, HV2, VO2 : (1*0,9*0,9*1,0*1,1+2,5*1,5*1,9*1,1+1,1*1,1*1,2*1,1)*0,3=3,098 [I] 
Celkem: (A+B+C+D+E+F+G+H+I)*2,3=432,582 [J] 
Objemová hmotnost : 2,3</t>
  </si>
  <si>
    <t>66</t>
  </si>
  <si>
    <t>Frézování asfaltového krytu stáv.III/4031: (29,167+152,280+134,465+37,511)*0,04*1,05*2,5=37,109 [A] 
Frézování asfaltové ložné vrstvy stáv.III/4031: (29,167+152,280+134,465+37,511)*0,05*1,05*2,5=46,387 [B] 
Celkem: A+B=83,496 [C]</t>
  </si>
  <si>
    <t>67</t>
  </si>
  <si>
    <t>Odstranění základů svislého dopr.začení A30+A31 (2ks), A31b (2ks), A31c (2ks): 6*0,5*0,5*0,85=1,275 [A]</t>
  </si>
  <si>
    <t>SO 26-86-01</t>
  </si>
  <si>
    <t>Přeložka venkovního osvětlení v žst Bransouze</t>
  </si>
  <si>
    <t>131838</t>
  </si>
  <si>
    <t>HLOUBENÍ JAM ZAPAŽ I NEPAŽ TŘ. II, ODVOZ DO 20KM</t>
  </si>
  <si>
    <t>Hloubení základu pro stožár OS28</t>
  </si>
  <si>
    <t>Viz Technická zpráva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</si>
  <si>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</si>
  <si>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132838</t>
  </si>
  <si>
    <t>HLOUBENÍ RÝH ŠÍŘ DO 2M PAŽ I NEPAŽ TŘ. II, ODVOZ DO 20KM</t>
  </si>
  <si>
    <t>Výkop kabelových rýh</t>
  </si>
  <si>
    <t>Viz Polohopis</t>
  </si>
  <si>
    <t>17411</t>
  </si>
  <si>
    <t>ZÁSYP JAM A RÝH ZEMINOU SE ZHUTNĚNÍM</t>
  </si>
  <si>
    <t>Zásyp kabelových rýh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</si>
  <si>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</si>
  <si>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18130</t>
  </si>
  <si>
    <t>ÚPRAVA PLÁNĚ BEZ ZHUTNĚNÍ</t>
  </si>
  <si>
    <t>1m2 na 1m výkopu</t>
  </si>
  <si>
    <t>Viz polohopis</t>
  </si>
  <si>
    <t>položka zahrnuje úpravu pláně včetně vyrovnání výškových rozdílů</t>
  </si>
  <si>
    <t>272314</t>
  </si>
  <si>
    <t>ZÁKLADY Z PROSTÉHO BETONU DO C25/30</t>
  </si>
  <si>
    <t>Základ pro nový OS28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</si>
  <si>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</si>
  <si>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701005</t>
  </si>
  <si>
    <t>VYHLEDÁVACÍ MARKER ZEMNÍ S MOŽNOSTÍ ZÁPISU</t>
  </si>
  <si>
    <t>Dodávka a montáž zařízení</t>
  </si>
  <si>
    <t>Viz Technická zpráva a Polohopis</t>
  </si>
  <si>
    <t>1. Položka obsahuje: 
 – veškeré práce a materiál obsažený v názvu položky 
2. Položka neobsahuje: 
 X 
3. Způsob měření: 
Udává se počet kusů kompletní konstrukce nebo práce.</t>
  </si>
  <si>
    <t>702111</t>
  </si>
  <si>
    <t>KABELOVÝ ŽLAB ZEMNÍ VČETNĚ KRYTU SVĚTLÉ ŠÍŘKY DO 120 MM</t>
  </si>
  <si>
    <t>Dodávka a montáž kabelových žlabů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</si>
  <si>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</si>
  <si>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702312</t>
  </si>
  <si>
    <t>ZAKRYTÍ KABELŮ VÝSTRAŽNOU FÓLIÍ ŠÍŘKY PŘES 20 DO 40 CM</t>
  </si>
  <si>
    <t>Dodávka a montáž označovací fólie šířky 33cm do výkopů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</si>
  <si>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</si>
  <si>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702901</t>
  </si>
  <si>
    <t>ZASYPÁNÍ KABELOVÉHO ŽLABU VRSTVOU Z PŘESÁTÉHO PÍSKU ČI VÝKOPKU SVĚTLÉ ŠÍŘKY DO 120 MM</t>
  </si>
  <si>
    <t>dodávka materiálu a tvorba pískového lože pro kabely</t>
  </si>
  <si>
    <t>1. Položka obsahuje: 
 – veškeré zemní práce včetně dodání zásypového materiálu 
2. Položka neobsahuje: 
 X 
3. Způsob měření: 
Měří se metr délkový.</t>
  </si>
  <si>
    <t>Osvětlení</t>
  </si>
  <si>
    <t>741911</t>
  </si>
  <si>
    <t>UZEMŇOVACÍ VODIČ V ZEMI FEZN DO 120 MM2</t>
  </si>
  <si>
    <t>Dodávka a montáž zemního pásku FeZn 30/4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</si>
  <si>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</si>
  <si>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741C05</t>
  </si>
  <si>
    <t>SPOJOVÁNÍ UZEMŇOVACÍCH VODIČŮ</t>
  </si>
  <si>
    <t>Spojení uzemnění se stávajícím v místě kabelové spojky</t>
  </si>
  <si>
    <t>1. Položka obsahuje: 
 – tvarování, přípravu spojů 
 – svařování 
 – ochranný nátěr spoje dle příslušných norem 
2. Položka neobsahuje: 
 X 
3. Způsob měření: 
Udává se počet kusů kompletní konstrukce nebo práce.</t>
  </si>
  <si>
    <t>741C07</t>
  </si>
  <si>
    <t>VYVEDENÍ UZEMŇOVACÍCH VODIČŮ NA POVRCH/KONSTRUKCI</t>
  </si>
  <si>
    <t>Vyvedení uzemnění na OS28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</si>
  <si>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</si>
  <si>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742G11</t>
  </si>
  <si>
    <t>KABEL NN DVOU- A TŘÍŽÍLOVÝ CU S PLASTOVOU IZOLACÍ DO 2,5 MM2</t>
  </si>
  <si>
    <t>Propoj mezi stožárovou rozvodnicí a svítidlem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</si>
  <si>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</si>
  <si>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742H22</t>
  </si>
  <si>
    <t>KABEL NN ČTYŘ- A PĚTIŽÍLOVÝ AL S PLASTOVOU IZOLACÍ OD 4 DO 16 MM2</t>
  </si>
  <si>
    <t>Dodávka a montáž zemního kabelu</t>
  </si>
  <si>
    <t>742L11</t>
  </si>
  <si>
    <t>UKONČENÍ DVOU AŽ PĚTIŽÍLOVÉHO KABELU V ROZVADĚČI NEBO NA PŘÍSTROJI DO 2,5 MM2</t>
  </si>
  <si>
    <t>Zakončení kabelu, rozdělění žil, dodávka a montáž rozdělovací hlavy, zapojení žil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</si>
  <si>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</si>
  <si>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742L22</t>
  </si>
  <si>
    <t>UKONČENÍ DVOU AŽ PĚTIŽÍLOVÉHO KABELU KABELOVOU SPOJKOU OD 4 DO 16 MM2</t>
  </si>
  <si>
    <t>Zakončení kabelu, rozdělění žil, dodávka a montáž kabelové spojky</t>
  </si>
  <si>
    <t>743112</t>
  </si>
  <si>
    <t>OSVĚTLOVACÍ STOŽÁR  SKLOPNÝ ŽÁROVĚ ZINKOVANÝ DÉLKY PŘES 6,5 DO 12 M</t>
  </si>
  <si>
    <t>Dodávka a montáž stožáru OS28</t>
  </si>
  <si>
    <t>1. Položka obsahuje: 
 – základovou konstrukci a veškeré příslušenství 
 – připojovací svorkovnici ve třídě izolace II ( pro 2x svítidlo ) a kabelové vedení ke svítidlům 
 – uzavírací nátěr, technický popis viz. projektová dokumentace 
2. Položka neobsahuje: 
 – zemní práce,  betonový základ, svítidlo, výložník 
3. Způsob měření: 
Udává se počet kusů kompletní konstrukce nebo práce.</t>
  </si>
  <si>
    <t>743474</t>
  </si>
  <si>
    <t>SVÍTIDLO DRÁŽNÍ LED, MIN. IP 54, ELEKTRONICKÝ PŘEDŘADNÍK, PŘES 45 W</t>
  </si>
  <si>
    <t>Dodávka svítidla na OS28</t>
  </si>
  <si>
    <t>1. Položka obsahuje: 
 – zdroj a veškeré příslušenství 
 – technický popis viz. projektová dokumentace 
2. Položka neobsahuje: 
 X 
3. Způsob měření: 
Udává se počet kusů kompletní konstrukce nebo práce.</t>
  </si>
  <si>
    <t>743486</t>
  </si>
  <si>
    <t>SVÍTIDLO DRÁŽNÍ - MONTÁŽ SVÍTIDLA NA OSVĚTLOVACÍ STOŽÁR DO VÝŠKY 15 M</t>
  </si>
  <si>
    <t>Montáž svítidla na OS28</t>
  </si>
  <si>
    <t>1. Položka obsahuje: 
 – montáž zařízení 
2. Položka neobsahuje: 
 X 
3. Způsob měření: 
Udává se počet kusů kompletní konstrukce nebo práce.</t>
  </si>
  <si>
    <t>743Z12</t>
  </si>
  <si>
    <t>DEMONTÁŽ OSVĚTLOVACÍHO STOŽÁRU DRÁŽNÍHO VÝŠKY DO 15 M</t>
  </si>
  <si>
    <t>Demontáž stávajícího OS28</t>
  </si>
  <si>
    <t>Viz Techniocká zpráva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</si>
  <si>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Udává se počet kusů kompletní konstrukce nebo práce.</t>
  </si>
  <si>
    <t>747212</t>
  </si>
  <si>
    <t>CELKOVÁ PROHLÍDKA, ZKOUŠENÍ, MĚŘENÍ A VYHOTOVENÍ VÝCHOZÍ REVIZNÍ ZPRÁVY, PRO OBJEM IN PŘES 100 DO 500 TIS. KČ</t>
  </si>
  <si>
    <t>Nutná podmínka pro uvedení do provozu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</si>
  <si>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</si>
  <si>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>747301</t>
  </si>
  <si>
    <t>PROVEDENÍ PROHLÍDKY A ZKOUŠKY PRÁVNICKOU OSOBOU, VYDÁNÍ PRŮKAZU ZPŮSOBILOSTI</t>
  </si>
  <si>
    <t>1. Položka obsahuje: 
 – cenu za vyhotovení dokladu právnickou osobou o silnoproudých zařízeních a vydání průkazu způsobilosti 
2. Položka neobsahuje: 
 X 
3. Způsob měření: 
Udává se počet kusů kompletní konstrukce nebo práce.</t>
  </si>
  <si>
    <t>747701</t>
  </si>
  <si>
    <t>DOKONČOVACÍ MONTÁŽNÍ PRÁCE NA ELEKTRICKÉM ZAŘÍZENÍ</t>
  </si>
  <si>
    <t>Koordinace prací s ostatními profesemi, úpravy zapojení vč. přidruženého materiálu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</si>
  <si>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</si>
  <si>
    <t>Bourání</t>
  </si>
  <si>
    <t>966158</t>
  </si>
  <si>
    <t>BOURÁNÍ KONSTRUKCÍ Z PROST BETONU S ODVOZEM DO 20KM</t>
  </si>
  <si>
    <t>Bourání základů stávajícího stožáru OS28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</si>
  <si>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</si>
  <si>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Položku NENACEŇOVAT v rámci výběrového řízení na zhotovení stavby, viz SO 90-90. Likvidace betonu ze základu stožáru</t>
  </si>
  <si>
    <t>SO 26-92-01</t>
  </si>
  <si>
    <t>Kácení dřevin</t>
  </si>
  <si>
    <t>R11221</t>
  </si>
  <si>
    <t>ODSTRANĚNÍ PAŘEZŮ D DO 0,5M</t>
  </si>
  <si>
    <t>SOUBOR</t>
  </si>
  <si>
    <t>Odrstranění kořenových systémů a pařezů po odstranění dřevin v rozsahu dle části 5.1 Inventarizační tabulka uvedené v technické zprávě SO 26-92-01 KÁCENÍ DŘEVIN.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</si>
  <si>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</si>
  <si>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184B17</t>
  </si>
  <si>
    <t>VYSAZOVÁNÍ STROMŮ LISTNATÝCH S BALEM OBVOD KMENE DO 20CM, PODCHOZÍ VÝŠ MIN 2,4M</t>
  </si>
  <si>
    <t>Náhradní výsadba v rozsahu 10 kusů ovocných stromů švestek na pozemku č.1422/2 v k.ú. Bransouze dle standardu péče o přírodu a krajinu. Zhotovitel stavby zajistí nákup stromků a jejich zasazení a prvotní ošetření (zálivka apod.). Následná péče o výsadbu bude zajištěna po dobu 5 let ze strany obce Bransouze. Náhradní výsadbu provést nejpozději do 31.3.2023 (viz stanovisko OÚ Přibyslavice ze dne 6.12.2021, č.j. PRIB-459/2021VK.</t>
  </si>
  <si>
    <t>10=10,000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</si>
  <si>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</si>
  <si>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R015340</t>
  </si>
  <si>
    <t>POPLATKY ZA LIKVIDACŮ ODPADŮ NEKONTAMINOVANÝCH - 02 01 03  PAŘEZY VČETNĚ DOPRAVY</t>
  </si>
  <si>
    <t>Pařezy po smýcených stromech: 277,75*0,1=27,775 [A]</t>
  </si>
  <si>
    <t>SO 90-90</t>
  </si>
  <si>
    <t>Likvidace odpadů</t>
  </si>
  <si>
    <t>0,778+1271,857+129,492+938,23=2 340,357 [A]</t>
  </si>
  <si>
    <t>344,664+43,785+432,582+3=824,031 [A]</t>
  </si>
  <si>
    <t>105,677=105,677 [A]</t>
  </si>
  <si>
    <t>7,8+1,063+2,813+1,275+4=16,951 [A]</t>
  </si>
  <si>
    <t>588,702=588,702 [A]</t>
  </si>
  <si>
    <t>7,590=7,590 [A]</t>
  </si>
  <si>
    <t>R015240</t>
  </si>
  <si>
    <t>POPLATKY ZA LIKVIDACŮ ODPADŮ NEKONTAMINOVANÝCH - 20 03 99  ODPAD PODOBNÝ KOMUNÁLNÍMU ODPADU VČETNĚ DOPRAVY</t>
  </si>
  <si>
    <t>0,50=0,500 [A]</t>
  </si>
  <si>
    <t>0,067=0,067 [A]</t>
  </si>
  <si>
    <t>0,028=0,028 [A]</t>
  </si>
  <si>
    <t>27,775=27,775 [A]</t>
  </si>
  <si>
    <t>2,958=2,958 [A]</t>
  </si>
  <si>
    <t>2,160=2,160 [A]</t>
  </si>
  <si>
    <t>R015650</t>
  </si>
  <si>
    <t>POPLATKY ZA LIKVIDACŮ ODPADŮ NEBEZPEČNÝCH - 16 06 02*  NIKL - KADMIOVÉ BATERIE A AKUMULÁTORY VČETNĚ DOPRAVY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</si>
  <si>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</si>
  <si>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</si>
  <si>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</si>
  <si>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</si>
  <si>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</si>
  <si>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</si>
  <si>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</si>
  <si>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</si>
  <si>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</si>
  <si>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</si>
  <si>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</si>
  <si>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</si>
  <si>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</si>
  <si>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</si>
  <si>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</si>
  <si>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</si>
  <si>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</si>
  <si>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</si>
  <si>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D.1.1 v předepsaném rozsahu a počtu dle VTP a ZTP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</si>
  <si>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                                                                                                                      
PS 26-01-11   PZZ km 178,860</t>
  </si>
  <si>
    <t>Ostatní</t>
  </si>
  <si>
    <t>VSEOB005</t>
  </si>
  <si>
    <t>Osvědčení o shodě notifikovanou osobou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</si>
  <si>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</si>
  <si>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činnosti."</t>
  </si>
  <si>
    <t>VSEOB006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</si>
  <si>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</si>
  <si>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</si>
  <si>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</si>
  <si>
    <t>VSEOB009</t>
  </si>
  <si>
    <t>Nájmy hrazené zhotovitelem stavby</t>
  </si>
  <si>
    <t>Nájem za umístění zařízení staveniště, resp.plocha využívaná k realizaci stavby  : 
Obec Bransouze, poz.č. 1790/1, plocha 665m2 (3měsíce) 
České dráhy,  poz.č. 1781/5 a 1792/1, plocha 723+409=1132 m2 (1měsíc) 
Kraj Vysočina (KSUSV), poz.č. 1790/1, plocha 1026 m2 (80 dnů) 
Lenka Kohoutová, Třebíč, poz.č.1412,  plocha 267 m2  (2 měsíce)</t>
  </si>
  <si>
    <t>VSEOB010</t>
  </si>
  <si>
    <t>Zajištění a vyhotovení geometrického plánu</t>
  </si>
  <si>
    <t>1kus</t>
  </si>
  <si>
    <t>Zajištění a vyhotovení geometrického plánu - služebnost inženýrské sítě (umístění gabionu na pozemku č.1412, kat.území Bransouze). Plocha dotčené části pozemku 15,60 m2.</t>
  </si>
  <si>
    <t>VSEOB011</t>
  </si>
  <si>
    <t>Zajištění a vyhotovení geometrického plánu - služebnost stezky a cesty (umístění části plochy sjezdu na pozemku č.1412, kat.území Bransouze). Plocha dotčené části pozemku 44,0 m2.</t>
  </si>
  <si>
    <t>VSEOB012</t>
  </si>
  <si>
    <t>Publicita</t>
  </si>
  <si>
    <t>Zajištění exkurze.</t>
  </si>
  <si>
    <t>Položka zahrnuje veškeré činnosti pro zajištění exkurze na staveniště.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</si>
</sst>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3" fillId="2" borderId="2" xfId="0" applyFont="1" applyFill="1" applyBorder="1" applyAlignment="1">
      <alignment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SUM(C10:C18)</f>
      </c>
      <c s="1"/>
      <c s="1"/>
    </row>
    <row r="7" spans="1:5" ht="12.75" customHeight="1">
      <c r="A7" s="1"/>
      <c s="4" t="s">
        <v>5</v>
      </c>
      <c s="7">
        <f>SUM(E10:E18)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'PS 26-01-11'!I3</f>
      </c>
      <c s="21">
        <f>'PS 26-01-11'!O2</f>
      </c>
      <c s="21">
        <f>C10+D10</f>
      </c>
    </row>
    <row r="11" spans="1:5" ht="12.75" customHeight="1">
      <c r="A11" s="20" t="s">
        <v>246</v>
      </c>
      <c s="20" t="s">
        <v>247</v>
      </c>
      <c s="21">
        <f>'SO 26-10-01'!I3</f>
      </c>
      <c s="21">
        <f>'SO 26-10-01'!O2</f>
      </c>
      <c s="21">
        <f>C11+D11</f>
      </c>
    </row>
    <row r="12" spans="1:5" ht="12.75" customHeight="1">
      <c r="A12" s="20" t="s">
        <v>419</v>
      </c>
      <c s="20" t="s">
        <v>420</v>
      </c>
      <c s="21">
        <f>'SO 26-11-01'!I3</f>
      </c>
      <c s="21">
        <f>'SO 26-11-01'!O2</f>
      </c>
      <c s="21">
        <f>C12+D12</f>
      </c>
    </row>
    <row r="13" spans="1:5" ht="12.75" customHeight="1">
      <c r="A13" s="20" t="s">
        <v>609</v>
      </c>
      <c s="20" t="s">
        <v>610</v>
      </c>
      <c s="21">
        <f>'SO 26-13-01'!I3</f>
      </c>
      <c s="21">
        <f>'SO 26-13-01'!O2</f>
      </c>
      <c s="21">
        <f>C13+D13</f>
      </c>
    </row>
    <row r="14" spans="1:5" ht="12.75" customHeight="1">
      <c r="A14" s="20" t="s">
        <v>667</v>
      </c>
      <c s="20" t="s">
        <v>668</v>
      </c>
      <c s="21">
        <f>'SO 26-50-01'!I3</f>
      </c>
      <c s="21">
        <f>'SO 26-50-01'!O2</f>
      </c>
      <c s="21">
        <f>C14+D14</f>
      </c>
    </row>
    <row r="15" spans="1:5" ht="12.75" customHeight="1">
      <c r="A15" s="20" t="s">
        <v>830</v>
      </c>
      <c s="20" t="s">
        <v>831</v>
      </c>
      <c s="21">
        <f>'SO 26-86-01'!I3</f>
      </c>
      <c s="21">
        <f>'SO 26-86-01'!O2</f>
      </c>
      <c s="21">
        <f>C15+D15</f>
      </c>
    </row>
    <row r="16" spans="1:5" ht="12.75" customHeight="1">
      <c r="A16" s="20" t="s">
        <v>932</v>
      </c>
      <c s="20" t="s">
        <v>933</v>
      </c>
      <c s="21">
        <f>'SO 26-92-01'!I3</f>
      </c>
      <c s="21">
        <f>'SO 26-92-01'!O2</f>
      </c>
      <c s="21">
        <f>C16+D16</f>
      </c>
    </row>
    <row r="17" spans="1:5" ht="12.75" customHeight="1">
      <c r="A17" s="20" t="s">
        <v>947</v>
      </c>
      <c s="20" t="s">
        <v>948</v>
      </c>
      <c s="21">
        <f>'SO 90-90'!I3</f>
      </c>
      <c s="21">
        <f>'SO 90-90'!O2</f>
      </c>
      <c s="21">
        <f>C17+D17</f>
      </c>
    </row>
    <row r="18" spans="1:5" ht="12.75" customHeight="1">
      <c r="A18" s="20" t="s">
        <v>965</v>
      </c>
      <c s="20" t="s">
        <v>966</v>
      </c>
      <c s="21">
        <f>'SO 98-98'!I3</f>
      </c>
      <c s="21">
        <f>'SO 98-98'!O2</f>
      </c>
      <c s="21">
        <f>C18+D18</f>
      </c>
    </row>
  </sheetData>
  <sheetProtection password="C42E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965</v>
      </c>
      <c s="42">
        <f>0+I8+I25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965</v>
      </c>
      <c s="6"/>
      <c s="18" t="s">
        <v>966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967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968</v>
      </c>
      <c s="25" t="s">
        <v>47</v>
      </c>
      <c s="30" t="s">
        <v>969</v>
      </c>
      <c s="31" t="s">
        <v>262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970</v>
      </c>
    </row>
    <row r="11" spans="1:5" ht="12.75">
      <c r="A11" s="37" t="s">
        <v>51</v>
      </c>
      <c r="E11" s="38" t="s">
        <v>971</v>
      </c>
    </row>
    <row r="12" spans="1:5" ht="89.25">
      <c r="A12" t="s">
        <v>52</v>
      </c>
      <c r="E12" s="36" t="s">
        <v>972</v>
      </c>
    </row>
    <row r="13" spans="1:16" ht="12.75">
      <c r="A13" s="25" t="s">
        <v>45</v>
      </c>
      <c s="29" t="s">
        <v>23</v>
      </c>
      <c s="29" t="s">
        <v>973</v>
      </c>
      <c s="25" t="s">
        <v>47</v>
      </c>
      <c s="30" t="s">
        <v>974</v>
      </c>
      <c s="31" t="s">
        <v>262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975</v>
      </c>
    </row>
    <row r="15" spans="1:5" ht="12.75">
      <c r="A15" s="37" t="s">
        <v>51</v>
      </c>
      <c r="E15" s="38" t="s">
        <v>971</v>
      </c>
    </row>
    <row r="16" spans="1:5" ht="102">
      <c r="A16" t="s">
        <v>52</v>
      </c>
      <c r="E16" s="36" t="s">
        <v>976</v>
      </c>
    </row>
    <row r="17" spans="1:16" ht="12.75">
      <c r="A17" s="25" t="s">
        <v>45</v>
      </c>
      <c s="29" t="s">
        <v>22</v>
      </c>
      <c s="29" t="s">
        <v>977</v>
      </c>
      <c s="25" t="s">
        <v>47</v>
      </c>
      <c s="30" t="s">
        <v>978</v>
      </c>
      <c s="31" t="s">
        <v>262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979</v>
      </c>
    </row>
    <row r="19" spans="1:5" ht="12.75">
      <c r="A19" s="37" t="s">
        <v>51</v>
      </c>
      <c r="E19" s="38" t="s">
        <v>971</v>
      </c>
    </row>
    <row r="20" spans="1:5" ht="38.25">
      <c r="A20" t="s">
        <v>52</v>
      </c>
      <c r="E20" s="36" t="s">
        <v>980</v>
      </c>
    </row>
    <row r="21" spans="1:16" ht="12.75">
      <c r="A21" s="25" t="s">
        <v>45</v>
      </c>
      <c s="29" t="s">
        <v>33</v>
      </c>
      <c s="29" t="s">
        <v>981</v>
      </c>
      <c s="25" t="s">
        <v>47</v>
      </c>
      <c s="30" t="s">
        <v>982</v>
      </c>
      <c s="31" t="s">
        <v>262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983</v>
      </c>
    </row>
    <row r="23" spans="1:5" ht="12.75">
      <c r="A23" s="37" t="s">
        <v>51</v>
      </c>
      <c r="E23" s="38" t="s">
        <v>47</v>
      </c>
    </row>
    <row r="24" spans="1:5" ht="89.25">
      <c r="A24" t="s">
        <v>52</v>
      </c>
      <c r="E24" s="36" t="s">
        <v>984</v>
      </c>
    </row>
    <row r="25" spans="1:18" ht="12.75" customHeight="1">
      <c r="A25" s="6" t="s">
        <v>43</v>
      </c>
      <c s="6"/>
      <c s="40" t="s">
        <v>23</v>
      </c>
      <c s="6"/>
      <c s="27" t="s">
        <v>985</v>
      </c>
      <c s="6"/>
      <c s="6"/>
      <c s="6"/>
      <c s="41">
        <f>0+Q25</f>
      </c>
      <c r="O25">
        <f>0+R25</f>
      </c>
      <c r="Q25">
        <f>0+I26+I30+I34+I38+I42+I46</f>
      </c>
      <c>
        <f>0+O26+O30+O34+O38+O42+O46</f>
      </c>
    </row>
    <row r="26" spans="1:16" ht="12.75">
      <c r="A26" s="25" t="s">
        <v>45</v>
      </c>
      <c s="29" t="s">
        <v>35</v>
      </c>
      <c s="29" t="s">
        <v>986</v>
      </c>
      <c s="25" t="s">
        <v>47</v>
      </c>
      <c s="30" t="s">
        <v>987</v>
      </c>
      <c s="31" t="s">
        <v>262</v>
      </c>
      <c s="32">
        <v>1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988</v>
      </c>
    </row>
    <row r="28" spans="1:5" ht="12.75">
      <c r="A28" s="37" t="s">
        <v>51</v>
      </c>
      <c r="E28" s="38" t="s">
        <v>971</v>
      </c>
    </row>
    <row r="29" spans="1:5" ht="89.25">
      <c r="A29" t="s">
        <v>52</v>
      </c>
      <c r="E29" s="36" t="s">
        <v>989</v>
      </c>
    </row>
    <row r="30" spans="1:16" ht="12.75">
      <c r="A30" s="25" t="s">
        <v>45</v>
      </c>
      <c s="29" t="s">
        <v>37</v>
      </c>
      <c s="29" t="s">
        <v>990</v>
      </c>
      <c s="25" t="s">
        <v>47</v>
      </c>
      <c s="30" t="s">
        <v>991</v>
      </c>
      <c s="31" t="s">
        <v>262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992</v>
      </c>
    </row>
    <row r="32" spans="1:5" ht="12.75">
      <c r="A32" s="37" t="s">
        <v>51</v>
      </c>
      <c r="E32" s="38" t="s">
        <v>971</v>
      </c>
    </row>
    <row r="33" spans="1:5" ht="76.5">
      <c r="A33" t="s">
        <v>52</v>
      </c>
      <c r="E33" s="36" t="s">
        <v>993</v>
      </c>
    </row>
    <row r="34" spans="1:16" ht="12.75">
      <c r="A34" s="25" t="s">
        <v>45</v>
      </c>
      <c s="29" t="s">
        <v>71</v>
      </c>
      <c s="29" t="s">
        <v>994</v>
      </c>
      <c s="25" t="s">
        <v>47</v>
      </c>
      <c s="30" t="s">
        <v>995</v>
      </c>
      <c s="31" t="s">
        <v>262</v>
      </c>
      <c s="32">
        <v>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63.75">
      <c r="A35" s="35" t="s">
        <v>50</v>
      </c>
      <c r="E35" s="36" t="s">
        <v>996</v>
      </c>
    </row>
    <row r="36" spans="1:5" ht="12.75">
      <c r="A36" s="37" t="s">
        <v>51</v>
      </c>
      <c r="E36" s="38" t="s">
        <v>47</v>
      </c>
    </row>
    <row r="37" spans="1:5" ht="12.75">
      <c r="A37" t="s">
        <v>52</v>
      </c>
      <c r="E37" s="36" t="s">
        <v>971</v>
      </c>
    </row>
    <row r="38" spans="1:16" ht="12.75">
      <c r="A38" s="25" t="s">
        <v>45</v>
      </c>
      <c s="29" t="s">
        <v>75</v>
      </c>
      <c s="29" t="s">
        <v>997</v>
      </c>
      <c s="25" t="s">
        <v>47</v>
      </c>
      <c s="30" t="s">
        <v>998</v>
      </c>
      <c s="31" t="s">
        <v>999</v>
      </c>
      <c s="32">
        <v>1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38.25">
      <c r="A39" s="35" t="s">
        <v>50</v>
      </c>
      <c r="E39" s="36" t="s">
        <v>1000</v>
      </c>
    </row>
    <row r="40" spans="1:5" ht="12.75">
      <c r="A40" s="37" t="s">
        <v>51</v>
      </c>
      <c r="E40" s="38" t="s">
        <v>264</v>
      </c>
    </row>
    <row r="41" spans="1:5" ht="12.75">
      <c r="A41" t="s">
        <v>52</v>
      </c>
      <c r="E41" s="36" t="s">
        <v>47</v>
      </c>
    </row>
    <row r="42" spans="1:16" ht="12.75">
      <c r="A42" s="25" t="s">
        <v>45</v>
      </c>
      <c s="29" t="s">
        <v>40</v>
      </c>
      <c s="29" t="s">
        <v>1001</v>
      </c>
      <c s="25" t="s">
        <v>47</v>
      </c>
      <c s="30" t="s">
        <v>998</v>
      </c>
      <c s="31" t="s">
        <v>999</v>
      </c>
      <c s="32">
        <v>1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38.25">
      <c r="A43" s="35" t="s">
        <v>50</v>
      </c>
      <c r="E43" s="36" t="s">
        <v>1002</v>
      </c>
    </row>
    <row r="44" spans="1:5" ht="12.75">
      <c r="A44" s="37" t="s">
        <v>51</v>
      </c>
      <c r="E44" s="38" t="s">
        <v>264</v>
      </c>
    </row>
    <row r="45" spans="1:5" ht="12.75">
      <c r="A45" t="s">
        <v>52</v>
      </c>
      <c r="E45" s="36" t="s">
        <v>47</v>
      </c>
    </row>
    <row r="46" spans="1:16" ht="12.75">
      <c r="A46" s="25" t="s">
        <v>45</v>
      </c>
      <c s="29" t="s">
        <v>42</v>
      </c>
      <c s="29" t="s">
        <v>1003</v>
      </c>
      <c s="25" t="s">
        <v>47</v>
      </c>
      <c s="30" t="s">
        <v>1004</v>
      </c>
      <c s="31" t="s">
        <v>262</v>
      </c>
      <c s="32">
        <v>1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1005</v>
      </c>
    </row>
    <row r="48" spans="1:5" ht="12.75">
      <c r="A48" s="37" t="s">
        <v>51</v>
      </c>
      <c r="E48" s="38" t="s">
        <v>971</v>
      </c>
    </row>
    <row r="49" spans="1:5" ht="12.75">
      <c r="A49" t="s">
        <v>52</v>
      </c>
      <c r="E49" s="36" t="s">
        <v>1006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0+O8+O29+O134+O163+O200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0+I8+I29+I134+I163+I200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38.2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40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47</v>
      </c>
    </row>
    <row r="12" spans="1:5" ht="102">
      <c r="A12" t="s">
        <v>52</v>
      </c>
      <c r="E12" s="36" t="s">
        <v>53</v>
      </c>
    </row>
    <row r="13" spans="1:16" ht="12.75">
      <c r="A13" s="25" t="s">
        <v>45</v>
      </c>
      <c s="29" t="s">
        <v>23</v>
      </c>
      <c s="29" t="s">
        <v>54</v>
      </c>
      <c s="25" t="s">
        <v>47</v>
      </c>
      <c s="30" t="s">
        <v>55</v>
      </c>
      <c s="31" t="s">
        <v>56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47</v>
      </c>
    </row>
    <row r="16" spans="1:5" ht="114.75">
      <c r="A16" t="s">
        <v>52</v>
      </c>
      <c r="E16" s="36" t="s">
        <v>57</v>
      </c>
    </row>
    <row r="17" spans="1:16" ht="12.75">
      <c r="A17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56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47</v>
      </c>
    </row>
    <row r="20" spans="1:5" ht="127.5">
      <c r="A20" t="s">
        <v>52</v>
      </c>
      <c r="E20" s="36" t="s">
        <v>60</v>
      </c>
    </row>
    <row r="21" spans="1:16" ht="12.75">
      <c r="A21" s="25" t="s">
        <v>45</v>
      </c>
      <c s="29" t="s">
        <v>33</v>
      </c>
      <c s="29" t="s">
        <v>61</v>
      </c>
      <c s="25" t="s">
        <v>47</v>
      </c>
      <c s="30" t="s">
        <v>62</v>
      </c>
      <c s="31" t="s">
        <v>56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47</v>
      </c>
    </row>
    <row r="24" spans="1:5" ht="114.75">
      <c r="A24" t="s">
        <v>52</v>
      </c>
      <c r="E24" s="36" t="s">
        <v>57</v>
      </c>
    </row>
    <row r="25" spans="1:16" ht="12.75">
      <c r="A25" s="25" t="s">
        <v>45</v>
      </c>
      <c s="29" t="s">
        <v>35</v>
      </c>
      <c s="29" t="s">
        <v>63</v>
      </c>
      <c s="25" t="s">
        <v>47</v>
      </c>
      <c s="30" t="s">
        <v>64</v>
      </c>
      <c s="31" t="s">
        <v>56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47</v>
      </c>
    </row>
    <row r="28" spans="1:5" ht="140.25">
      <c r="A28" t="s">
        <v>52</v>
      </c>
      <c r="E28" s="36" t="s">
        <v>65</v>
      </c>
    </row>
    <row r="29" spans="1:18" ht="12.75" customHeight="1">
      <c r="A29" s="6" t="s">
        <v>43</v>
      </c>
      <c s="6"/>
      <c s="40" t="s">
        <v>22</v>
      </c>
      <c s="6"/>
      <c s="27" t="s">
        <v>66</v>
      </c>
      <c s="6"/>
      <c s="6"/>
      <c s="6"/>
      <c s="41">
        <f>0+Q29</f>
      </c>
      <c r="O29">
        <f>0+R29</f>
      </c>
      <c r="Q29">
        <f>0+I30+I34+I38+I42+I46+I50+I54+I58+I62+I66+I70+I74+I78+I82+I86+I90+I94+I98+I102+I106+I110+I114+I118+I122+I126+I130</f>
      </c>
      <c>
        <f>0+O30+O34+O38+O42+O46+O50+O54+O58+O62+O66+O70+O74+O78+O82+O86+O90+O94+O98+O102+O106+O110+O114+O118+O122+O126+O130</f>
      </c>
    </row>
    <row r="30" spans="1:16" ht="12.75">
      <c r="A30" s="25" t="s">
        <v>45</v>
      </c>
      <c s="29" t="s">
        <v>37</v>
      </c>
      <c s="29" t="s">
        <v>67</v>
      </c>
      <c s="25" t="s">
        <v>47</v>
      </c>
      <c s="30" t="s">
        <v>68</v>
      </c>
      <c s="31" t="s">
        <v>69</v>
      </c>
      <c s="32">
        <v>30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12.75">
      <c r="A32" s="37" t="s">
        <v>51</v>
      </c>
      <c r="E32" s="38" t="s">
        <v>47</v>
      </c>
    </row>
    <row r="33" spans="1:5" ht="114.75">
      <c r="A33" t="s">
        <v>52</v>
      </c>
      <c r="E33" s="36" t="s">
        <v>70</v>
      </c>
    </row>
    <row r="34" spans="1:16" ht="12.75">
      <c r="A34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69</v>
      </c>
      <c s="32">
        <v>30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12.75">
      <c r="A36" s="37" t="s">
        <v>51</v>
      </c>
      <c r="E36" s="38" t="s">
        <v>47</v>
      </c>
    </row>
    <row r="37" spans="1:5" ht="114.75">
      <c r="A37" t="s">
        <v>52</v>
      </c>
      <c r="E37" s="36" t="s">
        <v>74</v>
      </c>
    </row>
    <row r="38" spans="1:16" ht="25.5">
      <c r="A38" s="25" t="s">
        <v>45</v>
      </c>
      <c s="29" t="s">
        <v>75</v>
      </c>
      <c s="29" t="s">
        <v>76</v>
      </c>
      <c s="25" t="s">
        <v>47</v>
      </c>
      <c s="30" t="s">
        <v>77</v>
      </c>
      <c s="31" t="s">
        <v>56</v>
      </c>
      <c s="32">
        <v>1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47</v>
      </c>
    </row>
    <row r="41" spans="1:5" ht="165.75">
      <c r="A41" t="s">
        <v>52</v>
      </c>
      <c r="E41" s="36" t="s">
        <v>78</v>
      </c>
    </row>
    <row r="42" spans="1:16" ht="12.75">
      <c r="A42" s="25" t="s">
        <v>45</v>
      </c>
      <c s="29" t="s">
        <v>40</v>
      </c>
      <c s="29" t="s">
        <v>79</v>
      </c>
      <c s="25" t="s">
        <v>47</v>
      </c>
      <c s="30" t="s">
        <v>80</v>
      </c>
      <c s="31" t="s">
        <v>56</v>
      </c>
      <c s="32">
        <v>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7" t="s">
        <v>51</v>
      </c>
      <c r="E44" s="38" t="s">
        <v>47</v>
      </c>
    </row>
    <row r="45" spans="1:5" ht="127.5">
      <c r="A45" t="s">
        <v>52</v>
      </c>
      <c r="E45" s="36" t="s">
        <v>81</v>
      </c>
    </row>
    <row r="46" spans="1:16" ht="12.75">
      <c r="A46" s="25" t="s">
        <v>45</v>
      </c>
      <c s="29" t="s">
        <v>42</v>
      </c>
      <c s="29" t="s">
        <v>82</v>
      </c>
      <c s="25" t="s">
        <v>47</v>
      </c>
      <c s="30" t="s">
        <v>83</v>
      </c>
      <c s="31" t="s">
        <v>56</v>
      </c>
      <c s="32">
        <v>2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12.75">
      <c r="A48" s="37" t="s">
        <v>51</v>
      </c>
      <c r="E48" s="38" t="s">
        <v>47</v>
      </c>
    </row>
    <row r="49" spans="1:5" ht="114.75">
      <c r="A49" t="s">
        <v>52</v>
      </c>
      <c r="E49" s="36" t="s">
        <v>84</v>
      </c>
    </row>
    <row r="50" spans="1:16" ht="12.75">
      <c r="A50" s="25" t="s">
        <v>45</v>
      </c>
      <c s="29" t="s">
        <v>85</v>
      </c>
      <c s="29" t="s">
        <v>86</v>
      </c>
      <c s="25" t="s">
        <v>47</v>
      </c>
      <c s="30" t="s">
        <v>87</v>
      </c>
      <c s="31" t="s">
        <v>56</v>
      </c>
      <c s="32">
        <v>2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7" t="s">
        <v>51</v>
      </c>
      <c r="E52" s="38" t="s">
        <v>47</v>
      </c>
    </row>
    <row r="53" spans="1:5" ht="127.5">
      <c r="A53" t="s">
        <v>52</v>
      </c>
      <c r="E53" s="36" t="s">
        <v>88</v>
      </c>
    </row>
    <row r="54" spans="1:16" ht="12.75">
      <c r="A54" s="25" t="s">
        <v>45</v>
      </c>
      <c s="29" t="s">
        <v>89</v>
      </c>
      <c s="29" t="s">
        <v>90</v>
      </c>
      <c s="25" t="s">
        <v>47</v>
      </c>
      <c s="30" t="s">
        <v>91</v>
      </c>
      <c s="31" t="s">
        <v>56</v>
      </c>
      <c s="32">
        <v>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47</v>
      </c>
    </row>
    <row r="57" spans="1:5" ht="127.5">
      <c r="A57" t="s">
        <v>52</v>
      </c>
      <c r="E57" s="36" t="s">
        <v>92</v>
      </c>
    </row>
    <row r="58" spans="1:16" ht="25.5">
      <c r="A58" s="25" t="s">
        <v>45</v>
      </c>
      <c s="29" t="s">
        <v>93</v>
      </c>
      <c s="29" t="s">
        <v>94</v>
      </c>
      <c s="25" t="s">
        <v>47</v>
      </c>
      <c s="30" t="s">
        <v>95</v>
      </c>
      <c s="31" t="s">
        <v>56</v>
      </c>
      <c s="32">
        <v>4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47</v>
      </c>
    </row>
    <row r="61" spans="1:5" ht="140.25">
      <c r="A61" t="s">
        <v>52</v>
      </c>
      <c r="E61" s="36" t="s">
        <v>96</v>
      </c>
    </row>
    <row r="62" spans="1:16" ht="12.75">
      <c r="A62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56</v>
      </c>
      <c s="32">
        <v>1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12.75">
      <c r="A64" s="37" t="s">
        <v>51</v>
      </c>
      <c r="E64" s="38" t="s">
        <v>47</v>
      </c>
    </row>
    <row r="65" spans="1:5" ht="102">
      <c r="A65" t="s">
        <v>52</v>
      </c>
      <c r="E65" s="36" t="s">
        <v>100</v>
      </c>
    </row>
    <row r="66" spans="1:16" ht="12.75">
      <c r="A66" s="25" t="s">
        <v>45</v>
      </c>
      <c s="29" t="s">
        <v>101</v>
      </c>
      <c s="29" t="s">
        <v>102</v>
      </c>
      <c s="25" t="s">
        <v>47</v>
      </c>
      <c s="30" t="s">
        <v>103</v>
      </c>
      <c s="31" t="s">
        <v>56</v>
      </c>
      <c s="32">
        <v>1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12.75">
      <c r="A68" s="37" t="s">
        <v>51</v>
      </c>
      <c r="E68" s="38" t="s">
        <v>47</v>
      </c>
    </row>
    <row r="69" spans="1:5" ht="102">
      <c r="A69" t="s">
        <v>52</v>
      </c>
      <c r="E69" s="36" t="s">
        <v>104</v>
      </c>
    </row>
    <row r="70" spans="1:16" ht="12.75">
      <c r="A70" s="25" t="s">
        <v>45</v>
      </c>
      <c s="29" t="s">
        <v>105</v>
      </c>
      <c s="29" t="s">
        <v>106</v>
      </c>
      <c s="25" t="s">
        <v>47</v>
      </c>
      <c s="30" t="s">
        <v>107</v>
      </c>
      <c s="31" t="s">
        <v>56</v>
      </c>
      <c s="32">
        <v>1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12.75">
      <c r="A72" s="37" t="s">
        <v>51</v>
      </c>
      <c r="E72" s="38" t="s">
        <v>47</v>
      </c>
    </row>
    <row r="73" spans="1:5" ht="114.75">
      <c r="A73" t="s">
        <v>52</v>
      </c>
      <c r="E73" s="36" t="s">
        <v>108</v>
      </c>
    </row>
    <row r="74" spans="1:16" ht="12.75">
      <c r="A74" s="25" t="s">
        <v>45</v>
      </c>
      <c s="29" t="s">
        <v>109</v>
      </c>
      <c s="29" t="s">
        <v>110</v>
      </c>
      <c s="25" t="s">
        <v>47</v>
      </c>
      <c s="30" t="s">
        <v>111</v>
      </c>
      <c s="31" t="s">
        <v>56</v>
      </c>
      <c s="32">
        <v>1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47</v>
      </c>
    </row>
    <row r="77" spans="1:5" ht="114.75">
      <c r="A77" t="s">
        <v>52</v>
      </c>
      <c r="E77" s="36" t="s">
        <v>112</v>
      </c>
    </row>
    <row r="78" spans="1:16" ht="25.5">
      <c r="A78" s="25" t="s">
        <v>45</v>
      </c>
      <c s="29" t="s">
        <v>113</v>
      </c>
      <c s="29" t="s">
        <v>114</v>
      </c>
      <c s="25" t="s">
        <v>47</v>
      </c>
      <c s="30" t="s">
        <v>115</v>
      </c>
      <c s="31" t="s">
        <v>56</v>
      </c>
      <c s="32">
        <v>1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47</v>
      </c>
    </row>
    <row r="81" spans="1:5" ht="114.75">
      <c r="A81" t="s">
        <v>52</v>
      </c>
      <c r="E81" s="36" t="s">
        <v>116</v>
      </c>
    </row>
    <row r="82" spans="1:16" ht="25.5">
      <c r="A82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56</v>
      </c>
      <c s="32">
        <v>1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47</v>
      </c>
    </row>
    <row r="85" spans="1:5" ht="140.25">
      <c r="A85" t="s">
        <v>52</v>
      </c>
      <c r="E85" s="36" t="s">
        <v>120</v>
      </c>
    </row>
    <row r="86" spans="1:16" ht="12.75">
      <c r="A86" s="25" t="s">
        <v>45</v>
      </c>
      <c s="29" t="s">
        <v>121</v>
      </c>
      <c s="29" t="s">
        <v>122</v>
      </c>
      <c s="25" t="s">
        <v>47</v>
      </c>
      <c s="30" t="s">
        <v>123</v>
      </c>
      <c s="31" t="s">
        <v>56</v>
      </c>
      <c s="32">
        <v>1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51</v>
      </c>
      <c r="E88" s="38" t="s">
        <v>47</v>
      </c>
    </row>
    <row r="89" spans="1:5" ht="114.75">
      <c r="A89" t="s">
        <v>52</v>
      </c>
      <c r="E89" s="36" t="s">
        <v>124</v>
      </c>
    </row>
    <row r="90" spans="1:16" ht="12.75">
      <c r="A90" s="25" t="s">
        <v>45</v>
      </c>
      <c s="29" t="s">
        <v>125</v>
      </c>
      <c s="29" t="s">
        <v>126</v>
      </c>
      <c s="25" t="s">
        <v>47</v>
      </c>
      <c s="30" t="s">
        <v>127</v>
      </c>
      <c s="31" t="s">
        <v>56</v>
      </c>
      <c s="32">
        <v>1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7" t="s">
        <v>51</v>
      </c>
      <c r="E92" s="38" t="s">
        <v>47</v>
      </c>
    </row>
    <row r="93" spans="1:5" ht="102">
      <c r="A93" t="s">
        <v>52</v>
      </c>
      <c r="E93" s="36" t="s">
        <v>128</v>
      </c>
    </row>
    <row r="94" spans="1:16" ht="25.5">
      <c r="A94" s="25" t="s">
        <v>45</v>
      </c>
      <c s="29" t="s">
        <v>129</v>
      </c>
      <c s="29" t="s">
        <v>130</v>
      </c>
      <c s="25" t="s">
        <v>47</v>
      </c>
      <c s="30" t="s">
        <v>131</v>
      </c>
      <c s="31" t="s">
        <v>56</v>
      </c>
      <c s="32">
        <v>1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12.75">
      <c r="A96" s="37" t="s">
        <v>51</v>
      </c>
      <c r="E96" s="38" t="s">
        <v>47</v>
      </c>
    </row>
    <row r="97" spans="1:5" ht="114.75">
      <c r="A97" t="s">
        <v>52</v>
      </c>
      <c r="E97" s="36" t="s">
        <v>132</v>
      </c>
    </row>
    <row r="98" spans="1:16" ht="12.75">
      <c r="A98" s="25" t="s">
        <v>45</v>
      </c>
      <c s="29" t="s">
        <v>133</v>
      </c>
      <c s="29" t="s">
        <v>134</v>
      </c>
      <c s="25" t="s">
        <v>47</v>
      </c>
      <c s="30" t="s">
        <v>135</v>
      </c>
      <c s="31" t="s">
        <v>56</v>
      </c>
      <c s="32">
        <v>1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12.75">
      <c r="A100" s="37" t="s">
        <v>51</v>
      </c>
      <c r="E100" s="38" t="s">
        <v>47</v>
      </c>
    </row>
    <row r="101" spans="1:5" ht="165.75">
      <c r="A101" t="s">
        <v>52</v>
      </c>
      <c r="E101" s="36" t="s">
        <v>136</v>
      </c>
    </row>
    <row r="102" spans="1:16" ht="12.75">
      <c r="A102" s="25" t="s">
        <v>45</v>
      </c>
      <c s="29" t="s">
        <v>137</v>
      </c>
      <c s="29" t="s">
        <v>138</v>
      </c>
      <c s="25" t="s">
        <v>47</v>
      </c>
      <c s="30" t="s">
        <v>139</v>
      </c>
      <c s="31" t="s">
        <v>56</v>
      </c>
      <c s="32">
        <v>1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47</v>
      </c>
    </row>
    <row r="104" spans="1:5" ht="12.75">
      <c r="A104" s="37" t="s">
        <v>51</v>
      </c>
      <c r="E104" s="38" t="s">
        <v>47</v>
      </c>
    </row>
    <row r="105" spans="1:5" ht="114.75">
      <c r="A105" t="s">
        <v>52</v>
      </c>
      <c r="E105" s="36" t="s">
        <v>140</v>
      </c>
    </row>
    <row r="106" spans="1:16" ht="12.75">
      <c r="A106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56</v>
      </c>
      <c s="32">
        <v>1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47</v>
      </c>
    </row>
    <row r="108" spans="1:5" ht="12.75">
      <c r="A108" s="37" t="s">
        <v>51</v>
      </c>
      <c r="E108" s="38" t="s">
        <v>47</v>
      </c>
    </row>
    <row r="109" spans="1:5" ht="127.5">
      <c r="A109" t="s">
        <v>52</v>
      </c>
      <c r="E109" s="36" t="s">
        <v>144</v>
      </c>
    </row>
    <row r="110" spans="1:16" ht="12.75">
      <c r="A110" s="25" t="s">
        <v>45</v>
      </c>
      <c s="29" t="s">
        <v>145</v>
      </c>
      <c s="29" t="s">
        <v>146</v>
      </c>
      <c s="25" t="s">
        <v>47</v>
      </c>
      <c s="30" t="s">
        <v>147</v>
      </c>
      <c s="31" t="s">
        <v>56</v>
      </c>
      <c s="32">
        <v>1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47</v>
      </c>
    </row>
    <row r="112" spans="1:5" ht="12.75">
      <c r="A112" s="37" t="s">
        <v>51</v>
      </c>
      <c r="E112" s="38" t="s">
        <v>47</v>
      </c>
    </row>
    <row r="113" spans="1:5" ht="140.25">
      <c r="A113" t="s">
        <v>52</v>
      </c>
      <c r="E113" s="36" t="s">
        <v>148</v>
      </c>
    </row>
    <row r="114" spans="1:16" ht="12.75">
      <c r="A114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56</v>
      </c>
      <c s="32">
        <v>1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47</v>
      </c>
    </row>
    <row r="116" spans="1:5" ht="12.75">
      <c r="A116" s="37" t="s">
        <v>51</v>
      </c>
      <c r="E116" s="38" t="s">
        <v>47</v>
      </c>
    </row>
    <row r="117" spans="1:5" ht="114.75">
      <c r="A117" t="s">
        <v>52</v>
      </c>
      <c r="E117" s="36" t="s">
        <v>152</v>
      </c>
    </row>
    <row r="118" spans="1:16" ht="12.75">
      <c r="A118" s="25" t="s">
        <v>45</v>
      </c>
      <c s="29" t="s">
        <v>153</v>
      </c>
      <c s="29" t="s">
        <v>154</v>
      </c>
      <c s="25" t="s">
        <v>47</v>
      </c>
      <c s="30" t="s">
        <v>155</v>
      </c>
      <c s="31" t="s">
        <v>56</v>
      </c>
      <c s="32">
        <v>1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47</v>
      </c>
    </row>
    <row r="120" spans="1:5" ht="12.75">
      <c r="A120" s="37" t="s">
        <v>51</v>
      </c>
      <c r="E120" s="38" t="s">
        <v>47</v>
      </c>
    </row>
    <row r="121" spans="1:5" ht="140.25">
      <c r="A121" t="s">
        <v>52</v>
      </c>
      <c r="E121" s="36" t="s">
        <v>156</v>
      </c>
    </row>
    <row r="122" spans="1:16" ht="12.75">
      <c r="A122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56</v>
      </c>
      <c s="32">
        <v>2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47</v>
      </c>
    </row>
    <row r="124" spans="1:5" ht="12.75">
      <c r="A124" s="37" t="s">
        <v>51</v>
      </c>
      <c r="E124" s="38" t="s">
        <v>47</v>
      </c>
    </row>
    <row r="125" spans="1:5" ht="153">
      <c r="A125" t="s">
        <v>52</v>
      </c>
      <c r="E125" s="36" t="s">
        <v>160</v>
      </c>
    </row>
    <row r="126" spans="1:16" ht="12.75">
      <c r="A126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56</v>
      </c>
      <c s="32">
        <v>1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47</v>
      </c>
    </row>
    <row r="128" spans="1:5" ht="12.75">
      <c r="A128" s="37" t="s">
        <v>51</v>
      </c>
      <c r="E128" s="38" t="s">
        <v>47</v>
      </c>
    </row>
    <row r="129" spans="1:5" ht="114.75">
      <c r="A129" t="s">
        <v>52</v>
      </c>
      <c r="E129" s="36" t="s">
        <v>164</v>
      </c>
    </row>
    <row r="130" spans="1:16" ht="12.75">
      <c r="A130" s="25" t="s">
        <v>45</v>
      </c>
      <c s="29" t="s">
        <v>165</v>
      </c>
      <c s="29" t="s">
        <v>166</v>
      </c>
      <c s="25" t="s">
        <v>47</v>
      </c>
      <c s="30" t="s">
        <v>167</v>
      </c>
      <c s="31" t="s">
        <v>56</v>
      </c>
      <c s="32">
        <v>1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47</v>
      </c>
    </row>
    <row r="132" spans="1:5" ht="12.75">
      <c r="A132" s="37" t="s">
        <v>51</v>
      </c>
      <c r="E132" s="38" t="s">
        <v>47</v>
      </c>
    </row>
    <row r="133" spans="1:5" ht="140.25">
      <c r="A133" t="s">
        <v>52</v>
      </c>
      <c r="E133" s="36" t="s">
        <v>168</v>
      </c>
    </row>
    <row r="134" spans="1:18" ht="12.75" customHeight="1">
      <c r="A134" s="6" t="s">
        <v>43</v>
      </c>
      <c s="6"/>
      <c s="40" t="s">
        <v>33</v>
      </c>
      <c s="6"/>
      <c s="27" t="s">
        <v>169</v>
      </c>
      <c s="6"/>
      <c s="6"/>
      <c s="6"/>
      <c s="41">
        <f>0+Q134</f>
      </c>
      <c r="O134">
        <f>0+R134</f>
      </c>
      <c r="Q134">
        <f>0+I135+I139+I143+I147+I151+I155+I159</f>
      </c>
      <c>
        <f>0+O135+O139+O143+O147+O151+O155+O159</f>
      </c>
    </row>
    <row r="135" spans="1:16" ht="12.75">
      <c r="A135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173</v>
      </c>
      <c s="32">
        <v>80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47</v>
      </c>
    </row>
    <row r="137" spans="1:5" ht="12.75">
      <c r="A137" s="37" t="s">
        <v>51</v>
      </c>
      <c r="E137" s="38" t="s">
        <v>47</v>
      </c>
    </row>
    <row r="138" spans="1:5" ht="114.75">
      <c r="A138" t="s">
        <v>52</v>
      </c>
      <c r="E138" s="36" t="s">
        <v>174</v>
      </c>
    </row>
    <row r="139" spans="1:16" ht="12.75">
      <c r="A139" s="25" t="s">
        <v>45</v>
      </c>
      <c s="29" t="s">
        <v>175</v>
      </c>
      <c s="29" t="s">
        <v>176</v>
      </c>
      <c s="25" t="s">
        <v>47</v>
      </c>
      <c s="30" t="s">
        <v>177</v>
      </c>
      <c s="31" t="s">
        <v>173</v>
      </c>
      <c s="32">
        <v>64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47</v>
      </c>
    </row>
    <row r="141" spans="1:5" ht="12.75">
      <c r="A141" s="37" t="s">
        <v>51</v>
      </c>
      <c r="E141" s="38" t="s">
        <v>47</v>
      </c>
    </row>
    <row r="142" spans="1:5" ht="102">
      <c r="A142" t="s">
        <v>52</v>
      </c>
      <c r="E142" s="36" t="s">
        <v>178</v>
      </c>
    </row>
    <row r="143" spans="1:16" ht="12.75">
      <c r="A143" s="25" t="s">
        <v>45</v>
      </c>
      <c s="29" t="s">
        <v>179</v>
      </c>
      <c s="29" t="s">
        <v>180</v>
      </c>
      <c s="25" t="s">
        <v>47</v>
      </c>
      <c s="30" t="s">
        <v>181</v>
      </c>
      <c s="31" t="s">
        <v>56</v>
      </c>
      <c s="32">
        <v>16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47</v>
      </c>
    </row>
    <row r="145" spans="1:5" ht="12.75">
      <c r="A145" s="37" t="s">
        <v>51</v>
      </c>
      <c r="E145" s="38" t="s">
        <v>47</v>
      </c>
    </row>
    <row r="146" spans="1:5" ht="140.25">
      <c r="A146" t="s">
        <v>52</v>
      </c>
      <c r="E146" s="36" t="s">
        <v>182</v>
      </c>
    </row>
    <row r="147" spans="1:16" ht="25.5">
      <c r="A147" s="25" t="s">
        <v>45</v>
      </c>
      <c s="29" t="s">
        <v>183</v>
      </c>
      <c s="29" t="s">
        <v>184</v>
      </c>
      <c s="25" t="s">
        <v>47</v>
      </c>
      <c s="30" t="s">
        <v>185</v>
      </c>
      <c s="31" t="s">
        <v>56</v>
      </c>
      <c s="32">
        <v>16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47</v>
      </c>
    </row>
    <row r="149" spans="1:5" ht="12.75">
      <c r="A149" s="37" t="s">
        <v>51</v>
      </c>
      <c r="E149" s="38" t="s">
        <v>47</v>
      </c>
    </row>
    <row r="150" spans="1:5" ht="89.25">
      <c r="A150" t="s">
        <v>52</v>
      </c>
      <c r="E150" s="36" t="s">
        <v>186</v>
      </c>
    </row>
    <row r="151" spans="1:16" ht="25.5">
      <c r="A151" s="25" t="s">
        <v>45</v>
      </c>
      <c s="29" t="s">
        <v>187</v>
      </c>
      <c s="29" t="s">
        <v>188</v>
      </c>
      <c s="25" t="s">
        <v>47</v>
      </c>
      <c s="30" t="s">
        <v>189</v>
      </c>
      <c s="31" t="s">
        <v>56</v>
      </c>
      <c s="32">
        <v>2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50</v>
      </c>
      <c r="E152" s="36" t="s">
        <v>47</v>
      </c>
    </row>
    <row r="153" spans="1:5" ht="12.75">
      <c r="A153" s="37" t="s">
        <v>51</v>
      </c>
      <c r="E153" s="38" t="s">
        <v>47</v>
      </c>
    </row>
    <row r="154" spans="1:5" ht="102">
      <c r="A154" t="s">
        <v>52</v>
      </c>
      <c r="E154" s="36" t="s">
        <v>190</v>
      </c>
    </row>
    <row r="155" spans="1:16" ht="12.75">
      <c r="A155" s="25" t="s">
        <v>45</v>
      </c>
      <c s="29" t="s">
        <v>191</v>
      </c>
      <c s="29" t="s">
        <v>192</v>
      </c>
      <c s="25" t="s">
        <v>47</v>
      </c>
      <c s="30" t="s">
        <v>193</v>
      </c>
      <c s="31" t="s">
        <v>173</v>
      </c>
      <c s="32">
        <v>80</v>
      </c>
      <c s="33">
        <v>0</v>
      </c>
      <c s="34">
        <f>ROUND(ROUND(H155,2)*ROUND(G155,3),2)</f>
      </c>
      <c r="O155">
        <f>(I155*21)/100</f>
      </c>
      <c t="s">
        <v>23</v>
      </c>
    </row>
    <row r="156" spans="1:5" ht="12.75">
      <c r="A156" s="35" t="s">
        <v>50</v>
      </c>
      <c r="E156" s="36" t="s">
        <v>47</v>
      </c>
    </row>
    <row r="157" spans="1:5" ht="12.75">
      <c r="A157" s="37" t="s">
        <v>51</v>
      </c>
      <c r="E157" s="38" t="s">
        <v>47</v>
      </c>
    </row>
    <row r="158" spans="1:5" ht="114.75">
      <c r="A158" t="s">
        <v>52</v>
      </c>
      <c r="E158" s="36" t="s">
        <v>194</v>
      </c>
    </row>
    <row r="159" spans="1:16" ht="12.75">
      <c r="A159" s="25" t="s">
        <v>45</v>
      </c>
      <c s="29" t="s">
        <v>195</v>
      </c>
      <c s="29" t="s">
        <v>196</v>
      </c>
      <c s="25" t="s">
        <v>47</v>
      </c>
      <c s="30" t="s">
        <v>197</v>
      </c>
      <c s="31" t="s">
        <v>56</v>
      </c>
      <c s="32">
        <v>1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12.75">
      <c r="A160" s="35" t="s">
        <v>50</v>
      </c>
      <c r="E160" s="36" t="s">
        <v>47</v>
      </c>
    </row>
    <row r="161" spans="1:5" ht="12.75">
      <c r="A161" s="37" t="s">
        <v>51</v>
      </c>
      <c r="E161" s="38" t="s">
        <v>47</v>
      </c>
    </row>
    <row r="162" spans="1:5" ht="76.5">
      <c r="A162" t="s">
        <v>52</v>
      </c>
      <c r="E162" s="36" t="s">
        <v>198</v>
      </c>
    </row>
    <row r="163" spans="1:18" ht="12.75" customHeight="1">
      <c r="A163" s="6" t="s">
        <v>43</v>
      </c>
      <c s="6"/>
      <c s="40" t="s">
        <v>35</v>
      </c>
      <c s="6"/>
      <c s="27" t="s">
        <v>199</v>
      </c>
      <c s="6"/>
      <c s="6"/>
      <c s="6"/>
      <c s="41">
        <f>0+Q163</f>
      </c>
      <c r="O163">
        <f>0+R163</f>
      </c>
      <c r="Q163">
        <f>0+I164+I168+I172+I176+I180+I184+I188+I192+I196</f>
      </c>
      <c>
        <f>0+O164+O168+O172+O176+O180+O184+O188+O192+O196</f>
      </c>
    </row>
    <row r="164" spans="1:16" ht="25.5">
      <c r="A164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56</v>
      </c>
      <c s="32">
        <v>10</v>
      </c>
      <c s="33">
        <v>0</v>
      </c>
      <c s="34">
        <f>ROUND(ROUND(H164,2)*ROUND(G164,3),2)</f>
      </c>
      <c r="O164">
        <f>(I164*21)/100</f>
      </c>
      <c t="s">
        <v>23</v>
      </c>
    </row>
    <row r="165" spans="1:5" ht="12.75">
      <c r="A165" s="35" t="s">
        <v>50</v>
      </c>
      <c r="E165" s="36" t="s">
        <v>47</v>
      </c>
    </row>
    <row r="166" spans="1:5" ht="12.75">
      <c r="A166" s="37" t="s">
        <v>51</v>
      </c>
      <c r="E166" s="38" t="s">
        <v>47</v>
      </c>
    </row>
    <row r="167" spans="1:5" ht="63.75">
      <c r="A167" t="s">
        <v>52</v>
      </c>
      <c r="E167" s="36" t="s">
        <v>203</v>
      </c>
    </row>
    <row r="168" spans="1:16" ht="12.75">
      <c r="A168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56</v>
      </c>
      <c s="32">
        <v>14</v>
      </c>
      <c s="33">
        <v>0</v>
      </c>
      <c s="34">
        <f>ROUND(ROUND(H168,2)*ROUND(G168,3),2)</f>
      </c>
      <c r="O168">
        <f>(I168*21)/100</f>
      </c>
      <c t="s">
        <v>23</v>
      </c>
    </row>
    <row r="169" spans="1:5" ht="12.75">
      <c r="A169" s="35" t="s">
        <v>50</v>
      </c>
      <c r="E169" s="36" t="s">
        <v>47</v>
      </c>
    </row>
    <row r="170" spans="1:5" ht="12.75">
      <c r="A170" s="37" t="s">
        <v>51</v>
      </c>
      <c r="E170" s="38" t="s">
        <v>47</v>
      </c>
    </row>
    <row r="171" spans="1:5" ht="25.5">
      <c r="A171" t="s">
        <v>52</v>
      </c>
      <c r="E171" s="36" t="s">
        <v>207</v>
      </c>
    </row>
    <row r="172" spans="1:16" ht="12.75">
      <c r="A172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211</v>
      </c>
      <c s="32">
        <v>310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12.75">
      <c r="A173" s="35" t="s">
        <v>50</v>
      </c>
      <c r="E173" s="36" t="s">
        <v>47</v>
      </c>
    </row>
    <row r="174" spans="1:5" ht="12.75">
      <c r="A174" s="37" t="s">
        <v>51</v>
      </c>
      <c r="E174" s="38" t="s">
        <v>47</v>
      </c>
    </row>
    <row r="175" spans="1:5" ht="25.5">
      <c r="A175" t="s">
        <v>52</v>
      </c>
      <c r="E175" s="36" t="s">
        <v>212</v>
      </c>
    </row>
    <row r="176" spans="1:16" ht="12.75">
      <c r="A176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56</v>
      </c>
      <c s="32">
        <v>3</v>
      </c>
      <c s="33">
        <v>0</v>
      </c>
      <c s="34">
        <f>ROUND(ROUND(H176,2)*ROUND(G176,3),2)</f>
      </c>
      <c r="O176">
        <f>(I176*21)/100</f>
      </c>
      <c t="s">
        <v>23</v>
      </c>
    </row>
    <row r="177" spans="1:5" ht="12.75">
      <c r="A177" s="35" t="s">
        <v>50</v>
      </c>
      <c r="E177" s="36" t="s">
        <v>47</v>
      </c>
    </row>
    <row r="178" spans="1:5" ht="12.75">
      <c r="A178" s="37" t="s">
        <v>51</v>
      </c>
      <c r="E178" s="38" t="s">
        <v>47</v>
      </c>
    </row>
    <row r="179" spans="1:5" ht="63.75">
      <c r="A179" t="s">
        <v>52</v>
      </c>
      <c r="E179" s="36" t="s">
        <v>203</v>
      </c>
    </row>
    <row r="180" spans="1:16" ht="12.75">
      <c r="A180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56</v>
      </c>
      <c s="32">
        <v>3</v>
      </c>
      <c s="33">
        <v>0</v>
      </c>
      <c s="34">
        <f>ROUND(ROUND(H180,2)*ROUND(G180,3),2)</f>
      </c>
      <c r="O180">
        <f>(I180*21)/100</f>
      </c>
      <c t="s">
        <v>23</v>
      </c>
    </row>
    <row r="181" spans="1:5" ht="12.75">
      <c r="A181" s="35" t="s">
        <v>50</v>
      </c>
      <c r="E181" s="36" t="s">
        <v>47</v>
      </c>
    </row>
    <row r="182" spans="1:5" ht="12.75">
      <c r="A182" s="37" t="s">
        <v>51</v>
      </c>
      <c r="E182" s="38" t="s">
        <v>47</v>
      </c>
    </row>
    <row r="183" spans="1:5" ht="25.5">
      <c r="A183" t="s">
        <v>52</v>
      </c>
      <c r="E183" s="36" t="s">
        <v>207</v>
      </c>
    </row>
    <row r="184" spans="1:16" ht="12.75">
      <c r="A184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211</v>
      </c>
      <c s="32">
        <v>93</v>
      </c>
      <c s="33">
        <v>0</v>
      </c>
      <c s="34">
        <f>ROUND(ROUND(H184,2)*ROUND(G184,3),2)</f>
      </c>
      <c r="O184">
        <f>(I184*21)/100</f>
      </c>
      <c t="s">
        <v>23</v>
      </c>
    </row>
    <row r="185" spans="1:5" ht="12.75">
      <c r="A185" s="35" t="s">
        <v>50</v>
      </c>
      <c r="E185" s="36" t="s">
        <v>47</v>
      </c>
    </row>
    <row r="186" spans="1:5" ht="12.75">
      <c r="A186" s="37" t="s">
        <v>51</v>
      </c>
      <c r="E186" s="38" t="s">
        <v>47</v>
      </c>
    </row>
    <row r="187" spans="1:5" ht="25.5">
      <c r="A187" t="s">
        <v>52</v>
      </c>
      <c r="E187" s="36" t="s">
        <v>212</v>
      </c>
    </row>
    <row r="188" spans="1:16" ht="12.75">
      <c r="A188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56</v>
      </c>
      <c s="32">
        <v>3</v>
      </c>
      <c s="33">
        <v>0</v>
      </c>
      <c s="34">
        <f>ROUND(ROUND(H188,2)*ROUND(G188,3),2)</f>
      </c>
      <c r="O188">
        <f>(I188*21)/100</f>
      </c>
      <c t="s">
        <v>23</v>
      </c>
    </row>
    <row r="189" spans="1:5" ht="12.75">
      <c r="A189" s="35" t="s">
        <v>50</v>
      </c>
      <c r="E189" s="36" t="s">
        <v>47</v>
      </c>
    </row>
    <row r="190" spans="1:5" ht="12.75">
      <c r="A190" s="37" t="s">
        <v>51</v>
      </c>
      <c r="E190" s="38" t="s">
        <v>47</v>
      </c>
    </row>
    <row r="191" spans="1:5" ht="25.5">
      <c r="A191" t="s">
        <v>52</v>
      </c>
      <c r="E191" s="36" t="s">
        <v>225</v>
      </c>
    </row>
    <row r="192" spans="1:16" ht="25.5">
      <c r="A192" s="25" t="s">
        <v>45</v>
      </c>
      <c s="29" t="s">
        <v>226</v>
      </c>
      <c s="29" t="s">
        <v>227</v>
      </c>
      <c s="25" t="s">
        <v>47</v>
      </c>
      <c s="30" t="s">
        <v>228</v>
      </c>
      <c s="31" t="s">
        <v>229</v>
      </c>
      <c s="32">
        <v>2</v>
      </c>
      <c s="33">
        <v>0</v>
      </c>
      <c s="34">
        <f>ROUND(ROUND(H192,2)*ROUND(G192,3),2)</f>
      </c>
      <c r="O192">
        <f>(I192*21)/100</f>
      </c>
      <c t="s">
        <v>23</v>
      </c>
    </row>
    <row r="193" spans="1:5" ht="12.75">
      <c r="A193" s="35" t="s">
        <v>50</v>
      </c>
      <c r="E193" s="36" t="s">
        <v>47</v>
      </c>
    </row>
    <row r="194" spans="1:5" ht="12.75">
      <c r="A194" s="37" t="s">
        <v>51</v>
      </c>
      <c r="E194" s="38" t="s">
        <v>47</v>
      </c>
    </row>
    <row r="195" spans="1:5" ht="38.25">
      <c r="A195" t="s">
        <v>52</v>
      </c>
      <c r="E195" s="36" t="s">
        <v>230</v>
      </c>
    </row>
    <row r="196" spans="1:16" ht="25.5">
      <c r="A196" s="25" t="s">
        <v>45</v>
      </c>
      <c s="29" t="s">
        <v>231</v>
      </c>
      <c s="29" t="s">
        <v>232</v>
      </c>
      <c s="25" t="s">
        <v>47</v>
      </c>
      <c s="30" t="s">
        <v>233</v>
      </c>
      <c s="31" t="s">
        <v>229</v>
      </c>
      <c s="32">
        <v>3</v>
      </c>
      <c s="33">
        <v>0</v>
      </c>
      <c s="34">
        <f>ROUND(ROUND(H196,2)*ROUND(G196,3),2)</f>
      </c>
      <c r="O196">
        <f>(I196*21)/100</f>
      </c>
      <c t="s">
        <v>23</v>
      </c>
    </row>
    <row r="197" spans="1:5" ht="12.75">
      <c r="A197" s="35" t="s">
        <v>50</v>
      </c>
      <c r="E197" s="36" t="s">
        <v>47</v>
      </c>
    </row>
    <row r="198" spans="1:5" ht="12.75">
      <c r="A198" s="37" t="s">
        <v>51</v>
      </c>
      <c r="E198" s="38" t="s">
        <v>47</v>
      </c>
    </row>
    <row r="199" spans="1:5" ht="38.25">
      <c r="A199" t="s">
        <v>52</v>
      </c>
      <c r="E199" s="36" t="s">
        <v>230</v>
      </c>
    </row>
    <row r="200" spans="1:18" ht="12.75" customHeight="1">
      <c r="A200" s="6" t="s">
        <v>43</v>
      </c>
      <c s="6"/>
      <c s="40" t="s">
        <v>71</v>
      </c>
      <c s="6"/>
      <c s="27" t="s">
        <v>234</v>
      </c>
      <c s="6"/>
      <c s="6"/>
      <c s="6"/>
      <c s="41">
        <f>0+Q200</f>
      </c>
      <c r="O200">
        <f>0+R200</f>
      </c>
      <c r="Q200">
        <f>0+I201+I205</f>
      </c>
      <c>
        <f>0+O201+O205</f>
      </c>
    </row>
    <row r="201" spans="1:16" ht="25.5">
      <c r="A201" s="25" t="s">
        <v>45</v>
      </c>
      <c s="29" t="s">
        <v>235</v>
      </c>
      <c s="29" t="s">
        <v>236</v>
      </c>
      <c s="25" t="s">
        <v>47</v>
      </c>
      <c s="30" t="s">
        <v>237</v>
      </c>
      <c s="31" t="s">
        <v>238</v>
      </c>
      <c s="32">
        <v>0.5</v>
      </c>
      <c s="33">
        <v>0</v>
      </c>
      <c s="34">
        <f>ROUND(ROUND(H201,2)*ROUND(G201,3),2)</f>
      </c>
      <c r="O201">
        <f>(I201*21)/100</f>
      </c>
      <c t="s">
        <v>23</v>
      </c>
    </row>
    <row r="202" spans="1:5" ht="25.5">
      <c r="A202" s="35" t="s">
        <v>50</v>
      </c>
      <c r="E202" s="36" t="s">
        <v>239</v>
      </c>
    </row>
    <row r="203" spans="1:5" ht="12.75">
      <c r="A203" s="37" t="s">
        <v>51</v>
      </c>
      <c r="E203" s="38" t="s">
        <v>240</v>
      </c>
    </row>
    <row r="204" spans="1:5" ht="140.25">
      <c r="A204" t="s">
        <v>52</v>
      </c>
      <c r="E204" s="36" t="s">
        <v>241</v>
      </c>
    </row>
    <row r="205" spans="1:16" ht="25.5">
      <c r="A205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238</v>
      </c>
      <c s="32">
        <v>0.2</v>
      </c>
      <c s="33">
        <v>0</v>
      </c>
      <c s="34">
        <f>ROUND(ROUND(H205,2)*ROUND(G205,3),2)</f>
      </c>
      <c r="O205">
        <f>(I205*21)/100</f>
      </c>
      <c t="s">
        <v>23</v>
      </c>
    </row>
    <row r="206" spans="1:5" ht="25.5">
      <c r="A206" s="35" t="s">
        <v>50</v>
      </c>
      <c r="E206" s="36" t="s">
        <v>239</v>
      </c>
    </row>
    <row r="207" spans="1:5" ht="12.75">
      <c r="A207" s="37" t="s">
        <v>51</v>
      </c>
      <c r="E207" s="38" t="s">
        <v>245</v>
      </c>
    </row>
    <row r="208" spans="1:5" ht="140.25">
      <c r="A208" t="s">
        <v>52</v>
      </c>
      <c r="E208" s="36" t="s">
        <v>241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0+O8+O45+O102+O151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246</v>
      </c>
      <c s="42">
        <f>0+I8+I45+I102+I151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246</v>
      </c>
      <c s="6"/>
      <c s="18" t="s">
        <v>247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248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45</v>
      </c>
      <c s="29" t="s">
        <v>29</v>
      </c>
      <c s="29" t="s">
        <v>249</v>
      </c>
      <c s="25" t="s">
        <v>47</v>
      </c>
      <c s="30" t="s">
        <v>250</v>
      </c>
      <c s="31" t="s">
        <v>251</v>
      </c>
      <c s="32">
        <v>6</v>
      </c>
      <c s="33">
        <v>0</v>
      </c>
      <c s="34">
        <f>ROUND(ROUND(H9,2)*ROUND(G9,3),2)</f>
      </c>
      <c r="O9">
        <f>(I9*0)/100</f>
      </c>
      <c t="s">
        <v>27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252</v>
      </c>
    </row>
    <row r="12" spans="1:5" ht="12.75">
      <c r="A12" t="s">
        <v>52</v>
      </c>
      <c r="E12" s="36" t="s">
        <v>253</v>
      </c>
    </row>
    <row r="13" spans="1:16" ht="12.75">
      <c r="A13" s="25" t="s">
        <v>45</v>
      </c>
      <c s="29" t="s">
        <v>23</v>
      </c>
      <c s="29" t="s">
        <v>254</v>
      </c>
      <c s="25" t="s">
        <v>255</v>
      </c>
      <c s="30" t="s">
        <v>256</v>
      </c>
      <c s="31" t="s">
        <v>56</v>
      </c>
      <c s="32">
        <v>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257</v>
      </c>
    </row>
    <row r="15" spans="1:5" ht="12.75">
      <c r="A15" s="37" t="s">
        <v>51</v>
      </c>
      <c r="E15" s="38" t="s">
        <v>258</v>
      </c>
    </row>
    <row r="16" spans="1:5" ht="12.75">
      <c r="A16" t="s">
        <v>52</v>
      </c>
      <c r="E16" s="36" t="s">
        <v>259</v>
      </c>
    </row>
    <row r="17" spans="1:16" ht="12.75">
      <c r="A17" s="25" t="s">
        <v>45</v>
      </c>
      <c s="29" t="s">
        <v>22</v>
      </c>
      <c s="29" t="s">
        <v>260</v>
      </c>
      <c s="25" t="s">
        <v>47</v>
      </c>
      <c s="30" t="s">
        <v>261</v>
      </c>
      <c s="31" t="s">
        <v>262</v>
      </c>
      <c s="32">
        <v>1</v>
      </c>
      <c s="33">
        <v>0</v>
      </c>
      <c s="34">
        <f>ROUND(ROUND(H17,2)*ROUND(G17,3),2)</f>
      </c>
      <c r="O17">
        <f>(I17*0)/100</f>
      </c>
      <c t="s">
        <v>27</v>
      </c>
    </row>
    <row r="18" spans="1:5" ht="12.75">
      <c r="A18" s="35" t="s">
        <v>50</v>
      </c>
      <c r="E18" s="36" t="s">
        <v>263</v>
      </c>
    </row>
    <row r="19" spans="1:5" ht="12.75">
      <c r="A19" s="37" t="s">
        <v>51</v>
      </c>
      <c r="E19" s="38" t="s">
        <v>264</v>
      </c>
    </row>
    <row r="20" spans="1:5" ht="25.5">
      <c r="A20" t="s">
        <v>52</v>
      </c>
      <c r="E20" s="36" t="s">
        <v>265</v>
      </c>
    </row>
    <row r="21" spans="1:16" ht="25.5">
      <c r="A21" s="25" t="s">
        <v>45</v>
      </c>
      <c s="29" t="s">
        <v>33</v>
      </c>
      <c s="29" t="s">
        <v>266</v>
      </c>
      <c s="25" t="s">
        <v>47</v>
      </c>
      <c s="30" t="s">
        <v>267</v>
      </c>
      <c s="31" t="s">
        <v>262</v>
      </c>
      <c s="32">
        <v>1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12.75">
      <c r="A22" s="35" t="s">
        <v>50</v>
      </c>
      <c r="E22" s="36" t="s">
        <v>268</v>
      </c>
    </row>
    <row r="23" spans="1:5" ht="12.75">
      <c r="A23" s="37" t="s">
        <v>51</v>
      </c>
      <c r="E23" s="38" t="s">
        <v>264</v>
      </c>
    </row>
    <row r="24" spans="1:5" ht="12.75">
      <c r="A24" t="s">
        <v>52</v>
      </c>
      <c r="E24" s="36" t="s">
        <v>253</v>
      </c>
    </row>
    <row r="25" spans="1:16" ht="25.5">
      <c r="A25" s="25" t="s">
        <v>45</v>
      </c>
      <c s="29" t="s">
        <v>35</v>
      </c>
      <c s="29" t="s">
        <v>269</v>
      </c>
      <c s="25" t="s">
        <v>47</v>
      </c>
      <c s="30" t="s">
        <v>270</v>
      </c>
      <c s="31" t="s">
        <v>262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50</v>
      </c>
      <c r="E26" s="36" t="s">
        <v>271</v>
      </c>
    </row>
    <row r="27" spans="1:5" ht="12.75">
      <c r="A27" s="37" t="s">
        <v>51</v>
      </c>
      <c r="E27" s="38" t="s">
        <v>264</v>
      </c>
    </row>
    <row r="28" spans="1:5" ht="12.75">
      <c r="A28" t="s">
        <v>52</v>
      </c>
      <c r="E28" s="36" t="s">
        <v>253</v>
      </c>
    </row>
    <row r="29" spans="1:16" ht="25.5">
      <c r="A29" s="25" t="s">
        <v>45</v>
      </c>
      <c s="29" t="s">
        <v>37</v>
      </c>
      <c s="29" t="s">
        <v>272</v>
      </c>
      <c s="25" t="s">
        <v>47</v>
      </c>
      <c s="30" t="s">
        <v>273</v>
      </c>
      <c s="31" t="s">
        <v>262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274</v>
      </c>
    </row>
    <row r="31" spans="1:5" ht="12.75">
      <c r="A31" s="37" t="s">
        <v>51</v>
      </c>
      <c r="E31" s="38" t="s">
        <v>264</v>
      </c>
    </row>
    <row r="32" spans="1:5" ht="12.75">
      <c r="A32" t="s">
        <v>52</v>
      </c>
      <c r="E32" s="36" t="s">
        <v>253</v>
      </c>
    </row>
    <row r="33" spans="1:16" ht="12.75">
      <c r="A33" s="25" t="s">
        <v>45</v>
      </c>
      <c s="29" t="s">
        <v>71</v>
      </c>
      <c s="29" t="s">
        <v>275</v>
      </c>
      <c s="25" t="s">
        <v>47</v>
      </c>
      <c s="30" t="s">
        <v>276</v>
      </c>
      <c s="31" t="s">
        <v>173</v>
      </c>
      <c s="32">
        <v>15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12.75">
      <c r="A35" s="37" t="s">
        <v>51</v>
      </c>
      <c r="E35" s="38" t="s">
        <v>277</v>
      </c>
    </row>
    <row r="36" spans="1:5" ht="12.75">
      <c r="A36" t="s">
        <v>52</v>
      </c>
      <c r="E36" s="36" t="s">
        <v>278</v>
      </c>
    </row>
    <row r="37" spans="1:16" ht="12.75">
      <c r="A37" s="25" t="s">
        <v>45</v>
      </c>
      <c s="29" t="s">
        <v>75</v>
      </c>
      <c s="29" t="s">
        <v>279</v>
      </c>
      <c s="25" t="s">
        <v>47</v>
      </c>
      <c s="30" t="s">
        <v>280</v>
      </c>
      <c s="31" t="s">
        <v>173</v>
      </c>
      <c s="32">
        <v>15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12.75">
      <c r="A39" s="37" t="s">
        <v>51</v>
      </c>
      <c r="E39" s="38" t="s">
        <v>277</v>
      </c>
    </row>
    <row r="40" spans="1:5" ht="12.75">
      <c r="A40" t="s">
        <v>52</v>
      </c>
      <c r="E40" s="36" t="s">
        <v>281</v>
      </c>
    </row>
    <row r="41" spans="1:16" ht="12.75">
      <c r="A41" s="25" t="s">
        <v>45</v>
      </c>
      <c s="29" t="s">
        <v>40</v>
      </c>
      <c s="29" t="s">
        <v>282</v>
      </c>
      <c s="25" t="s">
        <v>47</v>
      </c>
      <c s="30" t="s">
        <v>283</v>
      </c>
      <c s="31" t="s">
        <v>69</v>
      </c>
      <c s="32">
        <v>2.7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25.5">
      <c r="A42" s="35" t="s">
        <v>50</v>
      </c>
      <c r="E42" s="36" t="s">
        <v>284</v>
      </c>
    </row>
    <row r="43" spans="1:5" ht="12.75">
      <c r="A43" s="37" t="s">
        <v>51</v>
      </c>
      <c r="E43" s="38" t="s">
        <v>285</v>
      </c>
    </row>
    <row r="44" spans="1:5" ht="165.75">
      <c r="A44" t="s">
        <v>52</v>
      </c>
      <c r="E44" s="36" t="s">
        <v>286</v>
      </c>
    </row>
    <row r="45" spans="1:18" ht="12.75" customHeight="1">
      <c r="A45" s="6" t="s">
        <v>43</v>
      </c>
      <c s="6"/>
      <c s="40" t="s">
        <v>35</v>
      </c>
      <c s="6"/>
      <c s="27" t="s">
        <v>287</v>
      </c>
      <c s="6"/>
      <c s="6"/>
      <c s="6"/>
      <c s="41">
        <f>0+Q45</f>
      </c>
      <c r="O45">
        <f>0+R45</f>
      </c>
      <c r="Q45">
        <f>0+I46+I50+I54+I58+I62+I66+I70+I74+I78+I82+I86+I90+I94+I98</f>
      </c>
      <c>
        <f>0+O46+O50+O54+O58+O62+O66+O70+O74+O78+O82+O86+O90+O94+O98</f>
      </c>
    </row>
    <row r="46" spans="1:16" ht="12.75">
      <c r="A46" s="25" t="s">
        <v>45</v>
      </c>
      <c s="29" t="s">
        <v>42</v>
      </c>
      <c s="29" t="s">
        <v>288</v>
      </c>
      <c s="25" t="s">
        <v>47</v>
      </c>
      <c s="30" t="s">
        <v>289</v>
      </c>
      <c s="31" t="s">
        <v>290</v>
      </c>
      <c s="32">
        <v>216.25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25.5">
      <c r="A48" s="37" t="s">
        <v>51</v>
      </c>
      <c r="E48" s="38" t="s">
        <v>291</v>
      </c>
    </row>
    <row r="49" spans="1:5" ht="89.25">
      <c r="A49" t="s">
        <v>52</v>
      </c>
      <c r="E49" s="36" t="s">
        <v>292</v>
      </c>
    </row>
    <row r="50" spans="1:16" ht="12.75">
      <c r="A50" s="25" t="s">
        <v>45</v>
      </c>
      <c s="29" t="s">
        <v>85</v>
      </c>
      <c s="29" t="s">
        <v>293</v>
      </c>
      <c s="25" t="s">
        <v>47</v>
      </c>
      <c s="30" t="s">
        <v>294</v>
      </c>
      <c s="31" t="s">
        <v>290</v>
      </c>
      <c s="32">
        <v>141.409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38.25">
      <c r="A52" s="37" t="s">
        <v>51</v>
      </c>
      <c r="E52" s="38" t="s">
        <v>295</v>
      </c>
    </row>
    <row r="53" spans="1:5" ht="89.25">
      <c r="A53" t="s">
        <v>52</v>
      </c>
      <c r="E53" s="36" t="s">
        <v>292</v>
      </c>
    </row>
    <row r="54" spans="1:16" ht="12.75">
      <c r="A54" s="25" t="s">
        <v>45</v>
      </c>
      <c s="29" t="s">
        <v>89</v>
      </c>
      <c s="29" t="s">
        <v>296</v>
      </c>
      <c s="25" t="s">
        <v>47</v>
      </c>
      <c s="30" t="s">
        <v>297</v>
      </c>
      <c s="31" t="s">
        <v>69</v>
      </c>
      <c s="32">
        <v>72.1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298</v>
      </c>
    </row>
    <row r="56" spans="1:5" ht="38.25">
      <c r="A56" s="37" t="s">
        <v>51</v>
      </c>
      <c r="E56" s="38" t="s">
        <v>299</v>
      </c>
    </row>
    <row r="57" spans="1:5" ht="306">
      <c r="A57" t="s">
        <v>52</v>
      </c>
      <c r="E57" s="36" t="s">
        <v>300</v>
      </c>
    </row>
    <row r="58" spans="1:16" ht="12.75">
      <c r="A58" s="25" t="s">
        <v>45</v>
      </c>
      <c s="29" t="s">
        <v>93</v>
      </c>
      <c s="29" t="s">
        <v>301</v>
      </c>
      <c s="25" t="s">
        <v>47</v>
      </c>
      <c s="30" t="s">
        <v>302</v>
      </c>
      <c s="31" t="s">
        <v>69</v>
      </c>
      <c s="32">
        <v>14.4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25.5">
      <c r="A60" s="37" t="s">
        <v>51</v>
      </c>
      <c r="E60" s="38" t="s">
        <v>303</v>
      </c>
    </row>
    <row r="61" spans="1:5" ht="306">
      <c r="A61" t="s">
        <v>52</v>
      </c>
      <c r="E61" s="36" t="s">
        <v>300</v>
      </c>
    </row>
    <row r="62" spans="1:16" ht="25.5">
      <c r="A62" s="25" t="s">
        <v>45</v>
      </c>
      <c s="29" t="s">
        <v>97</v>
      </c>
      <c s="29" t="s">
        <v>304</v>
      </c>
      <c s="25" t="s">
        <v>255</v>
      </c>
      <c s="30" t="s">
        <v>305</v>
      </c>
      <c s="31" t="s">
        <v>69</v>
      </c>
      <c s="32">
        <v>300.497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25.5">
      <c r="A64" s="37" t="s">
        <v>51</v>
      </c>
      <c r="E64" s="38" t="s">
        <v>306</v>
      </c>
    </row>
    <row r="65" spans="1:5" ht="114.75">
      <c r="A65" t="s">
        <v>52</v>
      </c>
      <c r="E65" s="36" t="s">
        <v>307</v>
      </c>
    </row>
    <row r="66" spans="1:16" ht="25.5">
      <c r="A66" s="25" t="s">
        <v>45</v>
      </c>
      <c s="29" t="s">
        <v>101</v>
      </c>
      <c s="29" t="s">
        <v>308</v>
      </c>
      <c s="25" t="s">
        <v>47</v>
      </c>
      <c s="30" t="s">
        <v>309</v>
      </c>
      <c s="31" t="s">
        <v>69</v>
      </c>
      <c s="32">
        <v>70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12.75">
      <c r="A68" s="37" t="s">
        <v>51</v>
      </c>
      <c r="E68" s="38" t="s">
        <v>310</v>
      </c>
    </row>
    <row r="69" spans="1:5" ht="114.75">
      <c r="A69" t="s">
        <v>52</v>
      </c>
      <c r="E69" s="36" t="s">
        <v>307</v>
      </c>
    </row>
    <row r="70" spans="1:16" ht="25.5">
      <c r="A70" s="25" t="s">
        <v>45</v>
      </c>
      <c s="29" t="s">
        <v>105</v>
      </c>
      <c s="29" t="s">
        <v>311</v>
      </c>
      <c s="25" t="s">
        <v>255</v>
      </c>
      <c s="30" t="s">
        <v>312</v>
      </c>
      <c s="31" t="s">
        <v>69</v>
      </c>
      <c s="32">
        <v>300.497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25.5">
      <c r="A72" s="37" t="s">
        <v>51</v>
      </c>
      <c r="E72" s="38" t="s">
        <v>313</v>
      </c>
    </row>
    <row r="73" spans="1:5" ht="255">
      <c r="A73" t="s">
        <v>52</v>
      </c>
      <c r="E73" s="36" t="s">
        <v>314</v>
      </c>
    </row>
    <row r="74" spans="1:16" ht="12.75">
      <c r="A74" s="25" t="s">
        <v>45</v>
      </c>
      <c s="29" t="s">
        <v>109</v>
      </c>
      <c s="29" t="s">
        <v>315</v>
      </c>
      <c s="25" t="s">
        <v>47</v>
      </c>
      <c s="30" t="s">
        <v>316</v>
      </c>
      <c s="31" t="s">
        <v>69</v>
      </c>
      <c s="32">
        <v>85.1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63.75">
      <c r="A76" s="37" t="s">
        <v>51</v>
      </c>
      <c r="E76" s="38" t="s">
        <v>317</v>
      </c>
    </row>
    <row r="77" spans="1:5" ht="153">
      <c r="A77" t="s">
        <v>52</v>
      </c>
      <c r="E77" s="36" t="s">
        <v>318</v>
      </c>
    </row>
    <row r="78" spans="1:16" ht="12.75">
      <c r="A78" s="25" t="s">
        <v>45</v>
      </c>
      <c s="29" t="s">
        <v>213</v>
      </c>
      <c s="29" t="s">
        <v>319</v>
      </c>
      <c s="25" t="s">
        <v>47</v>
      </c>
      <c s="30" t="s">
        <v>320</v>
      </c>
      <c s="31" t="s">
        <v>69</v>
      </c>
      <c s="32">
        <v>37.7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51">
      <c r="A80" s="37" t="s">
        <v>51</v>
      </c>
      <c r="E80" s="38" t="s">
        <v>321</v>
      </c>
    </row>
    <row r="81" spans="1:5" ht="153">
      <c r="A81" t="s">
        <v>52</v>
      </c>
      <c r="E81" s="36" t="s">
        <v>318</v>
      </c>
    </row>
    <row r="82" spans="1:16" ht="12.75">
      <c r="A82" s="25" t="s">
        <v>45</v>
      </c>
      <c s="29" t="s">
        <v>113</v>
      </c>
      <c s="29" t="s">
        <v>322</v>
      </c>
      <c s="25" t="s">
        <v>47</v>
      </c>
      <c s="30" t="s">
        <v>323</v>
      </c>
      <c s="31" t="s">
        <v>324</v>
      </c>
      <c s="32">
        <v>204.667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76.5">
      <c r="A84" s="37" t="s">
        <v>51</v>
      </c>
      <c r="E84" s="38" t="s">
        <v>325</v>
      </c>
    </row>
    <row r="85" spans="1:5" ht="140.25">
      <c r="A85" t="s">
        <v>52</v>
      </c>
      <c r="E85" s="36" t="s">
        <v>326</v>
      </c>
    </row>
    <row r="86" spans="1:16" ht="12.75">
      <c r="A86" s="25" t="s">
        <v>45</v>
      </c>
      <c s="29" t="s">
        <v>216</v>
      </c>
      <c s="29" t="s">
        <v>327</v>
      </c>
      <c s="25" t="s">
        <v>47</v>
      </c>
      <c s="30" t="s">
        <v>328</v>
      </c>
      <c s="31" t="s">
        <v>56</v>
      </c>
      <c s="32">
        <v>10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38.25">
      <c r="A88" s="37" t="s">
        <v>51</v>
      </c>
      <c r="E88" s="38" t="s">
        <v>329</v>
      </c>
    </row>
    <row r="89" spans="1:5" ht="255">
      <c r="A89" t="s">
        <v>52</v>
      </c>
      <c r="E89" s="36" t="s">
        <v>330</v>
      </c>
    </row>
    <row r="90" spans="1:16" ht="12.75">
      <c r="A90" s="25" t="s">
        <v>45</v>
      </c>
      <c s="29" t="s">
        <v>117</v>
      </c>
      <c s="29" t="s">
        <v>331</v>
      </c>
      <c s="25" t="s">
        <v>47</v>
      </c>
      <c s="30" t="s">
        <v>332</v>
      </c>
      <c s="31" t="s">
        <v>56</v>
      </c>
      <c s="32">
        <v>34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63.75">
      <c r="A92" s="37" t="s">
        <v>51</v>
      </c>
      <c r="E92" s="38" t="s">
        <v>333</v>
      </c>
    </row>
    <row r="93" spans="1:5" ht="255">
      <c r="A93" t="s">
        <v>52</v>
      </c>
      <c r="E93" s="36" t="s">
        <v>330</v>
      </c>
    </row>
    <row r="94" spans="1:16" ht="25.5">
      <c r="A94" s="25" t="s">
        <v>45</v>
      </c>
      <c s="29" t="s">
        <v>121</v>
      </c>
      <c s="29" t="s">
        <v>334</v>
      </c>
      <c s="25" t="s">
        <v>47</v>
      </c>
      <c s="30" t="s">
        <v>335</v>
      </c>
      <c s="31" t="s">
        <v>69</v>
      </c>
      <c s="32">
        <v>811.897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89.25">
      <c r="A96" s="37" t="s">
        <v>51</v>
      </c>
      <c r="E96" s="38" t="s">
        <v>336</v>
      </c>
    </row>
    <row r="97" spans="1:5" ht="178.5">
      <c r="A97" t="s">
        <v>52</v>
      </c>
      <c r="E97" s="36" t="s">
        <v>337</v>
      </c>
    </row>
    <row r="98" spans="1:16" ht="12.75">
      <c r="A98" s="25" t="s">
        <v>45</v>
      </c>
      <c s="29" t="s">
        <v>125</v>
      </c>
      <c s="29" t="s">
        <v>338</v>
      </c>
      <c s="25" t="s">
        <v>47</v>
      </c>
      <c s="30" t="s">
        <v>339</v>
      </c>
      <c s="31" t="s">
        <v>56</v>
      </c>
      <c s="32">
        <v>88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76.5">
      <c r="A100" s="37" t="s">
        <v>51</v>
      </c>
      <c r="E100" s="38" t="s">
        <v>340</v>
      </c>
    </row>
    <row r="101" spans="1:5" ht="102">
      <c r="A101" t="s">
        <v>52</v>
      </c>
      <c r="E101" s="36" t="s">
        <v>341</v>
      </c>
    </row>
    <row r="102" spans="1:18" ht="12.75" customHeight="1">
      <c r="A102" s="6" t="s">
        <v>43</v>
      </c>
      <c s="6"/>
      <c s="40" t="s">
        <v>40</v>
      </c>
      <c s="6"/>
      <c s="27" t="s">
        <v>342</v>
      </c>
      <c s="6"/>
      <c s="6"/>
      <c s="6"/>
      <c s="41">
        <f>0+Q102</f>
      </c>
      <c r="O102">
        <f>0+R102</f>
      </c>
      <c r="Q102">
        <f>0+I103+I107+I111+I115+I119+I123+I127+I131+I135+I139+I143+I147</f>
      </c>
      <c>
        <f>0+O103+O107+O111+O115+O119+O123+O127+O131+O135+O139+O143+O147</f>
      </c>
    </row>
    <row r="103" spans="1:16" ht="12.75">
      <c r="A103" s="25" t="s">
        <v>45</v>
      </c>
      <c s="29" t="s">
        <v>129</v>
      </c>
      <c s="29" t="s">
        <v>343</v>
      </c>
      <c s="25" t="s">
        <v>47</v>
      </c>
      <c s="30" t="s">
        <v>344</v>
      </c>
      <c s="31" t="s">
        <v>69</v>
      </c>
      <c s="32">
        <v>14.4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47</v>
      </c>
    </row>
    <row r="105" spans="1:5" ht="25.5">
      <c r="A105" s="37" t="s">
        <v>51</v>
      </c>
      <c r="E105" s="38" t="s">
        <v>345</v>
      </c>
    </row>
    <row r="106" spans="1:5" ht="140.25">
      <c r="A106" t="s">
        <v>52</v>
      </c>
      <c r="E106" s="36" t="s">
        <v>346</v>
      </c>
    </row>
    <row r="107" spans="1:16" ht="12.75">
      <c r="A107" s="25" t="s">
        <v>45</v>
      </c>
      <c s="29" t="s">
        <v>133</v>
      </c>
      <c s="29" t="s">
        <v>347</v>
      </c>
      <c s="25" t="s">
        <v>47</v>
      </c>
      <c s="30" t="s">
        <v>348</v>
      </c>
      <c s="31" t="s">
        <v>56</v>
      </c>
      <c s="32">
        <v>2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50</v>
      </c>
      <c r="E108" s="36" t="s">
        <v>47</v>
      </c>
    </row>
    <row r="109" spans="1:5" ht="12.75">
      <c r="A109" s="37" t="s">
        <v>51</v>
      </c>
      <c r="E109" s="38" t="s">
        <v>349</v>
      </c>
    </row>
    <row r="110" spans="1:5" ht="89.25">
      <c r="A110" t="s">
        <v>52</v>
      </c>
      <c r="E110" s="36" t="s">
        <v>350</v>
      </c>
    </row>
    <row r="111" spans="1:16" ht="12.75">
      <c r="A111" s="25" t="s">
        <v>45</v>
      </c>
      <c s="29" t="s">
        <v>137</v>
      </c>
      <c s="29" t="s">
        <v>351</v>
      </c>
      <c s="25" t="s">
        <v>47</v>
      </c>
      <c s="30" t="s">
        <v>352</v>
      </c>
      <c s="31" t="s">
        <v>56</v>
      </c>
      <c s="32">
        <v>3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50</v>
      </c>
      <c r="E112" s="36" t="s">
        <v>353</v>
      </c>
    </row>
    <row r="113" spans="1:5" ht="12.75">
      <c r="A113" s="37" t="s">
        <v>51</v>
      </c>
      <c r="E113" s="38" t="s">
        <v>354</v>
      </c>
    </row>
    <row r="114" spans="1:5" ht="165.75">
      <c r="A114" t="s">
        <v>52</v>
      </c>
      <c r="E114" s="36" t="s">
        <v>355</v>
      </c>
    </row>
    <row r="115" spans="1:16" ht="12.75">
      <c r="A115" s="25" t="s">
        <v>45</v>
      </c>
      <c s="29" t="s">
        <v>141</v>
      </c>
      <c s="29" t="s">
        <v>356</v>
      </c>
      <c s="25" t="s">
        <v>47</v>
      </c>
      <c s="30" t="s">
        <v>357</v>
      </c>
      <c s="31" t="s">
        <v>229</v>
      </c>
      <c s="32">
        <v>150.2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50</v>
      </c>
      <c r="E116" s="36" t="s">
        <v>47</v>
      </c>
    </row>
    <row r="117" spans="1:5" ht="38.25">
      <c r="A117" s="37" t="s">
        <v>51</v>
      </c>
      <c r="E117" s="38" t="s">
        <v>358</v>
      </c>
    </row>
    <row r="118" spans="1:5" ht="153">
      <c r="A118" t="s">
        <v>52</v>
      </c>
      <c r="E118" s="36" t="s">
        <v>359</v>
      </c>
    </row>
    <row r="119" spans="1:16" ht="12.75">
      <c r="A119" s="25" t="s">
        <v>45</v>
      </c>
      <c s="29" t="s">
        <v>145</v>
      </c>
      <c s="29" t="s">
        <v>360</v>
      </c>
      <c s="25" t="s">
        <v>47</v>
      </c>
      <c s="30" t="s">
        <v>361</v>
      </c>
      <c s="31" t="s">
        <v>290</v>
      </c>
      <c s="32">
        <v>311.4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47</v>
      </c>
    </row>
    <row r="121" spans="1:5" ht="38.25">
      <c r="A121" s="37" t="s">
        <v>51</v>
      </c>
      <c r="E121" s="38" t="s">
        <v>362</v>
      </c>
    </row>
    <row r="122" spans="1:5" ht="140.25">
      <c r="A122" t="s">
        <v>52</v>
      </c>
      <c r="E122" s="36" t="s">
        <v>363</v>
      </c>
    </row>
    <row r="123" spans="1:16" ht="12.75">
      <c r="A123" s="25" t="s">
        <v>45</v>
      </c>
      <c s="29" t="s">
        <v>149</v>
      </c>
      <c s="29" t="s">
        <v>364</v>
      </c>
      <c s="25" t="s">
        <v>47</v>
      </c>
      <c s="30" t="s">
        <v>365</v>
      </c>
      <c s="31" t="s">
        <v>69</v>
      </c>
      <c s="32">
        <v>86.5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47</v>
      </c>
    </row>
    <row r="125" spans="1:5" ht="25.5">
      <c r="A125" s="37" t="s">
        <v>51</v>
      </c>
      <c r="E125" s="38" t="s">
        <v>366</v>
      </c>
    </row>
    <row r="126" spans="1:5" ht="178.5">
      <c r="A126" t="s">
        <v>52</v>
      </c>
      <c r="E126" s="36" t="s">
        <v>367</v>
      </c>
    </row>
    <row r="127" spans="1:16" ht="25.5">
      <c r="A127" s="25" t="s">
        <v>45</v>
      </c>
      <c s="29" t="s">
        <v>153</v>
      </c>
      <c s="29" t="s">
        <v>368</v>
      </c>
      <c s="25" t="s">
        <v>47</v>
      </c>
      <c s="30" t="s">
        <v>369</v>
      </c>
      <c s="31" t="s">
        <v>370</v>
      </c>
      <c s="32">
        <v>472.529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47</v>
      </c>
    </row>
    <row r="129" spans="1:5" ht="63.75">
      <c r="A129" s="37" t="s">
        <v>51</v>
      </c>
      <c r="E129" s="38" t="s">
        <v>371</v>
      </c>
    </row>
    <row r="130" spans="1:5" ht="102">
      <c r="A130" t="s">
        <v>52</v>
      </c>
      <c r="E130" s="36" t="s">
        <v>372</v>
      </c>
    </row>
    <row r="131" spans="1:16" ht="12.75">
      <c r="A131" s="25" t="s">
        <v>45</v>
      </c>
      <c s="29" t="s">
        <v>157</v>
      </c>
      <c s="29" t="s">
        <v>373</v>
      </c>
      <c s="25" t="s">
        <v>47</v>
      </c>
      <c s="30" t="s">
        <v>374</v>
      </c>
      <c s="31" t="s">
        <v>229</v>
      </c>
      <c s="32">
        <v>13.5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47</v>
      </c>
    </row>
    <row r="133" spans="1:5" ht="12.75">
      <c r="A133" s="37" t="s">
        <v>51</v>
      </c>
      <c r="E133" s="38" t="s">
        <v>375</v>
      </c>
    </row>
    <row r="134" spans="1:5" ht="178.5">
      <c r="A134" t="s">
        <v>52</v>
      </c>
      <c r="E134" s="36" t="s">
        <v>376</v>
      </c>
    </row>
    <row r="135" spans="1:16" ht="25.5">
      <c r="A135" s="25" t="s">
        <v>45</v>
      </c>
      <c s="29" t="s">
        <v>161</v>
      </c>
      <c s="29" t="s">
        <v>377</v>
      </c>
      <c s="25" t="s">
        <v>47</v>
      </c>
      <c s="30" t="s">
        <v>378</v>
      </c>
      <c s="31" t="s">
        <v>370</v>
      </c>
      <c s="32">
        <v>69.3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47</v>
      </c>
    </row>
    <row r="137" spans="1:5" ht="38.25">
      <c r="A137" s="37" t="s">
        <v>51</v>
      </c>
      <c r="E137" s="38" t="s">
        <v>379</v>
      </c>
    </row>
    <row r="138" spans="1:5" ht="127.5">
      <c r="A138" t="s">
        <v>52</v>
      </c>
      <c r="E138" s="36" t="s">
        <v>380</v>
      </c>
    </row>
    <row r="139" spans="1:16" ht="12.75">
      <c r="A139" s="25" t="s">
        <v>45</v>
      </c>
      <c s="29" t="s">
        <v>165</v>
      </c>
      <c s="29" t="s">
        <v>381</v>
      </c>
      <c s="25" t="s">
        <v>47</v>
      </c>
      <c s="30" t="s">
        <v>382</v>
      </c>
      <c s="31" t="s">
        <v>56</v>
      </c>
      <c s="32">
        <v>5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47</v>
      </c>
    </row>
    <row r="141" spans="1:5" ht="12.75">
      <c r="A141" s="37" t="s">
        <v>51</v>
      </c>
      <c r="E141" s="38" t="s">
        <v>383</v>
      </c>
    </row>
    <row r="142" spans="1:5" ht="127.5">
      <c r="A142" t="s">
        <v>52</v>
      </c>
      <c r="E142" s="36" t="s">
        <v>384</v>
      </c>
    </row>
    <row r="143" spans="1:16" ht="12.75">
      <c r="A143" s="25" t="s">
        <v>45</v>
      </c>
      <c s="29" t="s">
        <v>170</v>
      </c>
      <c s="29" t="s">
        <v>385</v>
      </c>
      <c s="25" t="s">
        <v>47</v>
      </c>
      <c s="30" t="s">
        <v>386</v>
      </c>
      <c s="31" t="s">
        <v>69</v>
      </c>
      <c s="32">
        <v>32.1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387</v>
      </c>
    </row>
    <row r="145" spans="1:5" ht="63.75">
      <c r="A145" s="37" t="s">
        <v>51</v>
      </c>
      <c r="E145" s="38" t="s">
        <v>388</v>
      </c>
    </row>
    <row r="146" spans="1:5" ht="114.75">
      <c r="A146" t="s">
        <v>52</v>
      </c>
      <c r="E146" s="36" t="s">
        <v>389</v>
      </c>
    </row>
    <row r="147" spans="1:16" ht="12.75">
      <c r="A147" s="25" t="s">
        <v>45</v>
      </c>
      <c s="29" t="s">
        <v>175</v>
      </c>
      <c s="29" t="s">
        <v>390</v>
      </c>
      <c s="25" t="s">
        <v>47</v>
      </c>
      <c s="30" t="s">
        <v>391</v>
      </c>
      <c s="31" t="s">
        <v>229</v>
      </c>
      <c s="32">
        <v>125.4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47</v>
      </c>
    </row>
    <row r="149" spans="1:5" ht="12.75">
      <c r="A149" s="37" t="s">
        <v>51</v>
      </c>
      <c r="E149" s="38" t="s">
        <v>392</v>
      </c>
    </row>
    <row r="150" spans="1:5" ht="178.5">
      <c r="A150" t="s">
        <v>52</v>
      </c>
      <c r="E150" s="36" t="s">
        <v>393</v>
      </c>
    </row>
    <row r="151" spans="1:18" ht="12.75" customHeight="1">
      <c r="A151" s="6" t="s">
        <v>43</v>
      </c>
      <c s="6"/>
      <c s="40" t="s">
        <v>17</v>
      </c>
      <c s="6"/>
      <c s="27" t="s">
        <v>234</v>
      </c>
      <c s="6"/>
      <c s="6"/>
      <c s="6"/>
      <c s="41">
        <f>0+Q151</f>
      </c>
      <c r="O151">
        <f>0+R151</f>
      </c>
      <c r="Q151">
        <f>0+I152+I156+I160+I164+I168+I172+I176+I180</f>
      </c>
      <c>
        <f>0+O152+O156+O160+O164+O168+O172+O176+O180</f>
      </c>
    </row>
    <row r="152" spans="1:16" ht="25.5">
      <c r="A152" s="25" t="s">
        <v>45</v>
      </c>
      <c s="29" t="s">
        <v>179</v>
      </c>
      <c s="29" t="s">
        <v>394</v>
      </c>
      <c s="25" t="s">
        <v>47</v>
      </c>
      <c s="30" t="s">
        <v>395</v>
      </c>
      <c s="31" t="s">
        <v>238</v>
      </c>
      <c s="32">
        <v>0.778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25.5">
      <c r="A153" s="35" t="s">
        <v>50</v>
      </c>
      <c r="E153" s="36" t="s">
        <v>239</v>
      </c>
    </row>
    <row r="154" spans="1:5" ht="12.75">
      <c r="A154" s="37" t="s">
        <v>51</v>
      </c>
      <c r="E154" s="38" t="s">
        <v>396</v>
      </c>
    </row>
    <row r="155" spans="1:5" ht="165.75">
      <c r="A155" t="s">
        <v>52</v>
      </c>
      <c r="E155" s="36" t="s">
        <v>397</v>
      </c>
    </row>
    <row r="156" spans="1:16" ht="25.5">
      <c r="A156" s="25" t="s">
        <v>45</v>
      </c>
      <c s="29" t="s">
        <v>183</v>
      </c>
      <c s="29" t="s">
        <v>398</v>
      </c>
      <c s="25" t="s">
        <v>47</v>
      </c>
      <c s="30" t="s">
        <v>399</v>
      </c>
      <c s="31" t="s">
        <v>238</v>
      </c>
      <c s="32">
        <v>7.8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25.5">
      <c r="A157" s="35" t="s">
        <v>50</v>
      </c>
      <c r="E157" s="36" t="s">
        <v>239</v>
      </c>
    </row>
    <row r="158" spans="1:5" ht="25.5">
      <c r="A158" s="37" t="s">
        <v>51</v>
      </c>
      <c r="E158" s="38" t="s">
        <v>400</v>
      </c>
    </row>
    <row r="159" spans="1:5" ht="165.75">
      <c r="A159" t="s">
        <v>52</v>
      </c>
      <c r="E159" s="36" t="s">
        <v>397</v>
      </c>
    </row>
    <row r="160" spans="1:16" ht="25.5">
      <c r="A160" s="25" t="s">
        <v>45</v>
      </c>
      <c s="29" t="s">
        <v>187</v>
      </c>
      <c s="29" t="s">
        <v>401</v>
      </c>
      <c s="25" t="s">
        <v>47</v>
      </c>
      <c s="30" t="s">
        <v>402</v>
      </c>
      <c s="31" t="s">
        <v>238</v>
      </c>
      <c s="32">
        <v>588.702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25.5">
      <c r="A161" s="35" t="s">
        <v>50</v>
      </c>
      <c r="E161" s="36" t="s">
        <v>239</v>
      </c>
    </row>
    <row r="162" spans="1:5" ht="38.25">
      <c r="A162" s="37" t="s">
        <v>51</v>
      </c>
      <c r="E162" s="38" t="s">
        <v>403</v>
      </c>
    </row>
    <row r="163" spans="1:5" ht="165.75">
      <c r="A163" t="s">
        <v>52</v>
      </c>
      <c r="E163" s="36" t="s">
        <v>397</v>
      </c>
    </row>
    <row r="164" spans="1:16" ht="25.5">
      <c r="A164" s="25" t="s">
        <v>45</v>
      </c>
      <c s="29" t="s">
        <v>191</v>
      </c>
      <c s="29" t="s">
        <v>404</v>
      </c>
      <c s="25" t="s">
        <v>47</v>
      </c>
      <c s="30" t="s">
        <v>405</v>
      </c>
      <c s="31" t="s">
        <v>238</v>
      </c>
      <c s="32">
        <v>7.59</v>
      </c>
      <c s="33">
        <v>0</v>
      </c>
      <c s="34">
        <f>ROUND(ROUND(H164,2)*ROUND(G164,3),2)</f>
      </c>
      <c r="O164">
        <f>(I164*21)/100</f>
      </c>
      <c t="s">
        <v>23</v>
      </c>
    </row>
    <row r="165" spans="1:5" ht="25.5">
      <c r="A165" s="35" t="s">
        <v>50</v>
      </c>
      <c r="E165" s="36" t="s">
        <v>239</v>
      </c>
    </row>
    <row r="166" spans="1:5" ht="38.25">
      <c r="A166" s="37" t="s">
        <v>51</v>
      </c>
      <c r="E166" s="38" t="s">
        <v>406</v>
      </c>
    </row>
    <row r="167" spans="1:5" ht="165.75">
      <c r="A167" t="s">
        <v>52</v>
      </c>
      <c r="E167" s="36" t="s">
        <v>397</v>
      </c>
    </row>
    <row r="168" spans="1:16" ht="25.5">
      <c r="A168" s="25" t="s">
        <v>45</v>
      </c>
      <c s="29" t="s">
        <v>195</v>
      </c>
      <c s="29" t="s">
        <v>407</v>
      </c>
      <c s="25" t="s">
        <v>47</v>
      </c>
      <c s="30" t="s">
        <v>408</v>
      </c>
      <c s="31" t="s">
        <v>238</v>
      </c>
      <c s="32">
        <v>0.067</v>
      </c>
      <c s="33">
        <v>0</v>
      </c>
      <c s="34">
        <f>ROUND(ROUND(H168,2)*ROUND(G168,3),2)</f>
      </c>
      <c r="O168">
        <f>(I168*21)/100</f>
      </c>
      <c t="s">
        <v>23</v>
      </c>
    </row>
    <row r="169" spans="1:5" ht="25.5">
      <c r="A169" s="35" t="s">
        <v>50</v>
      </c>
      <c r="E169" s="36" t="s">
        <v>239</v>
      </c>
    </row>
    <row r="170" spans="1:5" ht="25.5">
      <c r="A170" s="37" t="s">
        <v>51</v>
      </c>
      <c r="E170" s="38" t="s">
        <v>409</v>
      </c>
    </row>
    <row r="171" spans="1:5" ht="165.75">
      <c r="A171" t="s">
        <v>52</v>
      </c>
      <c r="E171" s="36" t="s">
        <v>397</v>
      </c>
    </row>
    <row r="172" spans="1:16" ht="25.5">
      <c r="A172" s="25" t="s">
        <v>45</v>
      </c>
      <c s="29" t="s">
        <v>200</v>
      </c>
      <c s="29" t="s">
        <v>410</v>
      </c>
      <c s="25" t="s">
        <v>47</v>
      </c>
      <c s="30" t="s">
        <v>411</v>
      </c>
      <c s="31" t="s">
        <v>238</v>
      </c>
      <c s="32">
        <v>0.028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25.5">
      <c r="A173" s="35" t="s">
        <v>50</v>
      </c>
      <c r="E173" s="36" t="s">
        <v>239</v>
      </c>
    </row>
    <row r="174" spans="1:5" ht="12.75">
      <c r="A174" s="37" t="s">
        <v>51</v>
      </c>
      <c r="E174" s="38" t="s">
        <v>412</v>
      </c>
    </row>
    <row r="175" spans="1:5" ht="165.75">
      <c r="A175" t="s">
        <v>52</v>
      </c>
      <c r="E175" s="36" t="s">
        <v>397</v>
      </c>
    </row>
    <row r="176" spans="1:16" ht="25.5">
      <c r="A176" s="25" t="s">
        <v>45</v>
      </c>
      <c s="29" t="s">
        <v>204</v>
      </c>
      <c s="29" t="s">
        <v>413</v>
      </c>
      <c s="25" t="s">
        <v>47</v>
      </c>
      <c s="30" t="s">
        <v>414</v>
      </c>
      <c s="31" t="s">
        <v>238</v>
      </c>
      <c s="32">
        <v>2.958</v>
      </c>
      <c s="33">
        <v>0</v>
      </c>
      <c s="34">
        <f>ROUND(ROUND(H176,2)*ROUND(G176,3),2)</f>
      </c>
      <c r="O176">
        <f>(I176*21)/100</f>
      </c>
      <c t="s">
        <v>23</v>
      </c>
    </row>
    <row r="177" spans="1:5" ht="25.5">
      <c r="A177" s="35" t="s">
        <v>50</v>
      </c>
      <c r="E177" s="36" t="s">
        <v>239</v>
      </c>
    </row>
    <row r="178" spans="1:5" ht="38.25">
      <c r="A178" s="37" t="s">
        <v>51</v>
      </c>
      <c r="E178" s="38" t="s">
        <v>415</v>
      </c>
    </row>
    <row r="179" spans="1:5" ht="165.75">
      <c r="A179" t="s">
        <v>52</v>
      </c>
      <c r="E179" s="36" t="s">
        <v>397</v>
      </c>
    </row>
    <row r="180" spans="1:16" ht="25.5">
      <c r="A180" s="25" t="s">
        <v>45</v>
      </c>
      <c s="29" t="s">
        <v>208</v>
      </c>
      <c s="29" t="s">
        <v>416</v>
      </c>
      <c s="25" t="s">
        <v>47</v>
      </c>
      <c s="30" t="s">
        <v>417</v>
      </c>
      <c s="31" t="s">
        <v>238</v>
      </c>
      <c s="32">
        <v>2.16</v>
      </c>
      <c s="33">
        <v>0</v>
      </c>
      <c s="34">
        <f>ROUND(ROUND(H180,2)*ROUND(G180,3),2)</f>
      </c>
      <c r="O180">
        <f>(I180*21)/100</f>
      </c>
      <c t="s">
        <v>23</v>
      </c>
    </row>
    <row r="181" spans="1:5" ht="25.5">
      <c r="A181" s="35" t="s">
        <v>50</v>
      </c>
      <c r="E181" s="36" t="s">
        <v>239</v>
      </c>
    </row>
    <row r="182" spans="1:5" ht="38.25">
      <c r="A182" s="37" t="s">
        <v>51</v>
      </c>
      <c r="E182" s="38" t="s">
        <v>418</v>
      </c>
    </row>
    <row r="183" spans="1:5" ht="165.75">
      <c r="A183" t="s">
        <v>52</v>
      </c>
      <c r="E183" s="36" t="s">
        <v>397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0+O8+O33+O82+O99+O120+O137+O170+O179+O196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419</v>
      </c>
      <c s="42">
        <f>0+I8+I33+I82+I99+I120+I137+I170+I179+I196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419</v>
      </c>
      <c s="6"/>
      <c s="18" t="s">
        <v>420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248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254</v>
      </c>
      <c s="25" t="s">
        <v>255</v>
      </c>
      <c s="30" t="s">
        <v>256</v>
      </c>
      <c s="31" t="s">
        <v>56</v>
      </c>
      <c s="32">
        <v>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257</v>
      </c>
    </row>
    <row r="11" spans="1:5" ht="12.75">
      <c r="A11" s="37" t="s">
        <v>51</v>
      </c>
      <c r="E11" s="38" t="s">
        <v>258</v>
      </c>
    </row>
    <row r="12" spans="1:5" ht="12.75">
      <c r="A12" t="s">
        <v>52</v>
      </c>
      <c r="E12" s="36" t="s">
        <v>259</v>
      </c>
    </row>
    <row r="13" spans="1:16" ht="25.5">
      <c r="A13" s="25" t="s">
        <v>45</v>
      </c>
      <c s="29" t="s">
        <v>23</v>
      </c>
      <c s="29" t="s">
        <v>421</v>
      </c>
      <c s="25" t="s">
        <v>255</v>
      </c>
      <c s="30" t="s">
        <v>422</v>
      </c>
      <c s="31" t="s">
        <v>56</v>
      </c>
      <c s="32">
        <v>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423</v>
      </c>
    </row>
    <row r="15" spans="1:5" ht="12.75">
      <c r="A15" s="37" t="s">
        <v>51</v>
      </c>
      <c r="E15" s="38" t="s">
        <v>424</v>
      </c>
    </row>
    <row r="16" spans="1:5" ht="12.75">
      <c r="A16" t="s">
        <v>52</v>
      </c>
      <c r="E16" s="36" t="s">
        <v>259</v>
      </c>
    </row>
    <row r="17" spans="1:16" ht="12.75">
      <c r="A17" s="25" t="s">
        <v>45</v>
      </c>
      <c s="29" t="s">
        <v>33</v>
      </c>
      <c s="29" t="s">
        <v>425</v>
      </c>
      <c s="25" t="s">
        <v>47</v>
      </c>
      <c s="30" t="s">
        <v>426</v>
      </c>
      <c s="31" t="s">
        <v>56</v>
      </c>
      <c s="32">
        <v>86.5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89.25">
      <c r="A18" s="35" t="s">
        <v>50</v>
      </c>
      <c r="E18" s="36" t="s">
        <v>427</v>
      </c>
    </row>
    <row r="19" spans="1:5" ht="12.75">
      <c r="A19" s="37" t="s">
        <v>51</v>
      </c>
      <c r="E19" s="38" t="s">
        <v>428</v>
      </c>
    </row>
    <row r="20" spans="1:5" ht="12.75">
      <c r="A20" t="s">
        <v>52</v>
      </c>
      <c r="E20" s="36" t="s">
        <v>47</v>
      </c>
    </row>
    <row r="21" spans="1:16" ht="12.75">
      <c r="A21" s="25" t="s">
        <v>45</v>
      </c>
      <c s="29" t="s">
        <v>35</v>
      </c>
      <c s="29" t="s">
        <v>429</v>
      </c>
      <c s="25" t="s">
        <v>47</v>
      </c>
      <c s="30" t="s">
        <v>430</v>
      </c>
      <c s="31" t="s">
        <v>262</v>
      </c>
      <c s="32">
        <v>1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264</v>
      </c>
    </row>
    <row r="24" spans="1:5" ht="12.75">
      <c r="A24" t="s">
        <v>52</v>
      </c>
      <c r="E24" s="36" t="s">
        <v>253</v>
      </c>
    </row>
    <row r="25" spans="1:16" ht="12.75">
      <c r="A25" s="25" t="s">
        <v>45</v>
      </c>
      <c s="29" t="s">
        <v>37</v>
      </c>
      <c s="29" t="s">
        <v>431</v>
      </c>
      <c s="25" t="s">
        <v>47</v>
      </c>
      <c s="30" t="s">
        <v>432</v>
      </c>
      <c s="31" t="s">
        <v>433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434</v>
      </c>
    </row>
    <row r="27" spans="1:5" ht="12.75">
      <c r="A27" s="37" t="s">
        <v>51</v>
      </c>
      <c r="E27" s="38" t="s">
        <v>435</v>
      </c>
    </row>
    <row r="28" spans="1:5" ht="255">
      <c r="A28" t="s">
        <v>52</v>
      </c>
      <c r="E28" s="36" t="s">
        <v>436</v>
      </c>
    </row>
    <row r="29" spans="1:16" ht="12.75">
      <c r="A29" s="25" t="s">
        <v>45</v>
      </c>
      <c s="29" t="s">
        <v>71</v>
      </c>
      <c s="29" t="s">
        <v>437</v>
      </c>
      <c s="25" t="s">
        <v>47</v>
      </c>
      <c s="30" t="s">
        <v>438</v>
      </c>
      <c s="31" t="s">
        <v>69</v>
      </c>
      <c s="32">
        <v>72.75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25.5">
      <c r="A30" s="35" t="s">
        <v>50</v>
      </c>
      <c r="E30" s="36" t="s">
        <v>439</v>
      </c>
    </row>
    <row r="31" spans="1:5" ht="12.75">
      <c r="A31" s="37" t="s">
        <v>51</v>
      </c>
      <c r="E31" s="38" t="s">
        <v>440</v>
      </c>
    </row>
    <row r="32" spans="1:5" ht="242.25">
      <c r="A32" t="s">
        <v>52</v>
      </c>
      <c r="E32" s="36" t="s">
        <v>441</v>
      </c>
    </row>
    <row r="33" spans="1:18" ht="12.75" customHeight="1">
      <c r="A33" s="6" t="s">
        <v>43</v>
      </c>
      <c s="6"/>
      <c s="40" t="s">
        <v>29</v>
      </c>
      <c s="6"/>
      <c s="27" t="s">
        <v>442</v>
      </c>
      <c s="6"/>
      <c s="6"/>
      <c s="6"/>
      <c s="41">
        <f>0+Q33</f>
      </c>
      <c r="O33">
        <f>0+R33</f>
      </c>
      <c r="Q33">
        <f>0+I34+I38+I42+I46+I50+I54+I58+I62+I66+I70+I74+I78</f>
      </c>
      <c>
        <f>0+O34+O38+O42+O46+O50+O54+O58+O62+O66+O70+O74+O78</f>
      </c>
    </row>
    <row r="34" spans="1:16" ht="12.75">
      <c r="A34" s="25" t="s">
        <v>45</v>
      </c>
      <c s="29" t="s">
        <v>75</v>
      </c>
      <c s="29" t="s">
        <v>443</v>
      </c>
      <c s="25" t="s">
        <v>47</v>
      </c>
      <c s="30" t="s">
        <v>444</v>
      </c>
      <c s="31" t="s">
        <v>229</v>
      </c>
      <c s="32">
        <v>324.48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445</v>
      </c>
    </row>
    <row r="36" spans="1:5" ht="12.75">
      <c r="A36" s="37" t="s">
        <v>51</v>
      </c>
      <c r="E36" s="38" t="s">
        <v>446</v>
      </c>
    </row>
    <row r="37" spans="1:5" ht="12.75">
      <c r="A37" t="s">
        <v>52</v>
      </c>
      <c r="E37" s="36" t="s">
        <v>447</v>
      </c>
    </row>
    <row r="38" spans="1:16" ht="12.75">
      <c r="A38" s="25" t="s">
        <v>45</v>
      </c>
      <c s="29" t="s">
        <v>40</v>
      </c>
      <c s="29" t="s">
        <v>448</v>
      </c>
      <c s="25" t="s">
        <v>47</v>
      </c>
      <c s="30" t="s">
        <v>449</v>
      </c>
      <c s="31" t="s">
        <v>290</v>
      </c>
      <c s="32">
        <v>336.568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450</v>
      </c>
    </row>
    <row r="40" spans="1:5" ht="127.5">
      <c r="A40" s="37" t="s">
        <v>51</v>
      </c>
      <c r="E40" s="38" t="s">
        <v>451</v>
      </c>
    </row>
    <row r="41" spans="1:5" ht="369.75">
      <c r="A41" t="s">
        <v>52</v>
      </c>
      <c r="E41" s="36" t="s">
        <v>452</v>
      </c>
    </row>
    <row r="42" spans="1:16" ht="12.75">
      <c r="A42" s="25" t="s">
        <v>45</v>
      </c>
      <c s="29" t="s">
        <v>42</v>
      </c>
      <c s="29" t="s">
        <v>453</v>
      </c>
      <c s="25" t="s">
        <v>47</v>
      </c>
      <c s="30" t="s">
        <v>454</v>
      </c>
      <c s="31" t="s">
        <v>290</v>
      </c>
      <c s="32">
        <v>105.462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455</v>
      </c>
    </row>
    <row r="44" spans="1:5" ht="63.75">
      <c r="A44" s="37" t="s">
        <v>51</v>
      </c>
      <c r="E44" s="38" t="s">
        <v>456</v>
      </c>
    </row>
    <row r="45" spans="1:5" ht="369.75">
      <c r="A45" t="s">
        <v>52</v>
      </c>
      <c r="E45" s="36" t="s">
        <v>457</v>
      </c>
    </row>
    <row r="46" spans="1:16" ht="12.75">
      <c r="A46" s="25" t="s">
        <v>45</v>
      </c>
      <c s="29" t="s">
        <v>85</v>
      </c>
      <c s="29" t="s">
        <v>458</v>
      </c>
      <c s="25" t="s">
        <v>47</v>
      </c>
      <c s="30" t="s">
        <v>459</v>
      </c>
      <c s="31" t="s">
        <v>290</v>
      </c>
      <c s="32">
        <v>22.5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12.75">
      <c r="A48" s="37" t="s">
        <v>51</v>
      </c>
      <c r="E48" s="38" t="s">
        <v>460</v>
      </c>
    </row>
    <row r="49" spans="1:5" ht="63.75">
      <c r="A49" t="s">
        <v>52</v>
      </c>
      <c r="E49" s="36" t="s">
        <v>461</v>
      </c>
    </row>
    <row r="50" spans="1:16" ht="12.75">
      <c r="A50" s="25" t="s">
        <v>45</v>
      </c>
      <c s="29" t="s">
        <v>89</v>
      </c>
      <c s="29" t="s">
        <v>462</v>
      </c>
      <c s="25" t="s">
        <v>47</v>
      </c>
      <c s="30" t="s">
        <v>463</v>
      </c>
      <c s="31" t="s">
        <v>290</v>
      </c>
      <c s="32">
        <v>123.071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89.25">
      <c r="A52" s="37" t="s">
        <v>51</v>
      </c>
      <c r="E52" s="38" t="s">
        <v>464</v>
      </c>
    </row>
    <row r="53" spans="1:5" ht="318.75">
      <c r="A53" t="s">
        <v>52</v>
      </c>
      <c r="E53" s="36" t="s">
        <v>465</v>
      </c>
    </row>
    <row r="54" spans="1:16" ht="12.75">
      <c r="A54" s="25" t="s">
        <v>45</v>
      </c>
      <c s="29" t="s">
        <v>93</v>
      </c>
      <c s="29" t="s">
        <v>466</v>
      </c>
      <c s="25" t="s">
        <v>47</v>
      </c>
      <c s="30" t="s">
        <v>467</v>
      </c>
      <c s="31" t="s">
        <v>290</v>
      </c>
      <c s="32">
        <v>30.768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89.25">
      <c r="A56" s="37" t="s">
        <v>51</v>
      </c>
      <c r="E56" s="38" t="s">
        <v>468</v>
      </c>
    </row>
    <row r="57" spans="1:5" ht="318.75">
      <c r="A57" t="s">
        <v>52</v>
      </c>
      <c r="E57" s="36" t="s">
        <v>469</v>
      </c>
    </row>
    <row r="58" spans="1:16" ht="12.75">
      <c r="A58" s="25" t="s">
        <v>45</v>
      </c>
      <c s="29" t="s">
        <v>97</v>
      </c>
      <c s="29" t="s">
        <v>470</v>
      </c>
      <c s="25" t="s">
        <v>47</v>
      </c>
      <c s="30" t="s">
        <v>471</v>
      </c>
      <c s="31" t="s">
        <v>290</v>
      </c>
      <c s="32">
        <v>33.708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25.5">
      <c r="A60" s="37" t="s">
        <v>51</v>
      </c>
      <c r="E60" s="38" t="s">
        <v>472</v>
      </c>
    </row>
    <row r="61" spans="1:5" ht="318.75">
      <c r="A61" t="s">
        <v>52</v>
      </c>
      <c r="E61" s="36" t="s">
        <v>465</v>
      </c>
    </row>
    <row r="62" spans="1:16" ht="12.75">
      <c r="A62" s="25" t="s">
        <v>45</v>
      </c>
      <c s="29" t="s">
        <v>101</v>
      </c>
      <c s="29" t="s">
        <v>473</v>
      </c>
      <c s="25" t="s">
        <v>47</v>
      </c>
      <c s="30" t="s">
        <v>474</v>
      </c>
      <c s="31" t="s">
        <v>290</v>
      </c>
      <c s="32">
        <v>14.446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25.5">
      <c r="A64" s="37" t="s">
        <v>51</v>
      </c>
      <c r="E64" s="38" t="s">
        <v>475</v>
      </c>
    </row>
    <row r="65" spans="1:5" ht="318.75">
      <c r="A65" t="s">
        <v>52</v>
      </c>
      <c r="E65" s="36" t="s">
        <v>469</v>
      </c>
    </row>
    <row r="66" spans="1:16" ht="12.75">
      <c r="A66" s="25" t="s">
        <v>45</v>
      </c>
      <c s="29" t="s">
        <v>105</v>
      </c>
      <c s="29" t="s">
        <v>476</v>
      </c>
      <c s="25" t="s">
        <v>47</v>
      </c>
      <c s="30" t="s">
        <v>477</v>
      </c>
      <c s="31" t="s">
        <v>229</v>
      </c>
      <c s="32">
        <v>4290.4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12.75">
      <c r="A68" s="37" t="s">
        <v>51</v>
      </c>
      <c r="E68" s="38" t="s">
        <v>478</v>
      </c>
    </row>
    <row r="69" spans="1:5" ht="25.5">
      <c r="A69" t="s">
        <v>52</v>
      </c>
      <c r="E69" s="36" t="s">
        <v>479</v>
      </c>
    </row>
    <row r="70" spans="1:16" ht="12.75">
      <c r="A70" s="25" t="s">
        <v>45</v>
      </c>
      <c s="29" t="s">
        <v>109</v>
      </c>
      <c s="29" t="s">
        <v>480</v>
      </c>
      <c s="25" t="s">
        <v>47</v>
      </c>
      <c s="30" t="s">
        <v>481</v>
      </c>
      <c s="31" t="s">
        <v>229</v>
      </c>
      <c s="32">
        <v>107.26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12.75">
      <c r="A72" s="37" t="s">
        <v>51</v>
      </c>
      <c r="E72" s="38" t="s">
        <v>482</v>
      </c>
    </row>
    <row r="73" spans="1:5" ht="25.5">
      <c r="A73" t="s">
        <v>52</v>
      </c>
      <c r="E73" s="36" t="s">
        <v>479</v>
      </c>
    </row>
    <row r="74" spans="1:16" ht="12.75">
      <c r="A74" s="25" t="s">
        <v>45</v>
      </c>
      <c s="29" t="s">
        <v>113</v>
      </c>
      <c s="29" t="s">
        <v>483</v>
      </c>
      <c s="25" t="s">
        <v>47</v>
      </c>
      <c s="30" t="s">
        <v>484</v>
      </c>
      <c s="31" t="s">
        <v>229</v>
      </c>
      <c s="32">
        <v>1259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38.25">
      <c r="A75" s="35" t="s">
        <v>50</v>
      </c>
      <c r="E75" s="36" t="s">
        <v>485</v>
      </c>
    </row>
    <row r="76" spans="1:5" ht="25.5">
      <c r="A76" s="37" t="s">
        <v>51</v>
      </c>
      <c r="E76" s="38" t="s">
        <v>486</v>
      </c>
    </row>
    <row r="77" spans="1:5" ht="38.25">
      <c r="A77" t="s">
        <v>52</v>
      </c>
      <c r="E77" s="36" t="s">
        <v>487</v>
      </c>
    </row>
    <row r="78" spans="1:16" ht="12.75">
      <c r="A78" s="25" t="s">
        <v>45</v>
      </c>
      <c s="29" t="s">
        <v>117</v>
      </c>
      <c s="29" t="s">
        <v>488</v>
      </c>
      <c s="25" t="s">
        <v>47</v>
      </c>
      <c s="30" t="s">
        <v>489</v>
      </c>
      <c s="31" t="s">
        <v>229</v>
      </c>
      <c s="32">
        <v>1259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38.25">
      <c r="A79" s="35" t="s">
        <v>50</v>
      </c>
      <c r="E79" s="36" t="s">
        <v>485</v>
      </c>
    </row>
    <row r="80" spans="1:5" ht="12.75">
      <c r="A80" s="37" t="s">
        <v>51</v>
      </c>
      <c r="E80" s="38" t="s">
        <v>490</v>
      </c>
    </row>
    <row r="81" spans="1:5" ht="25.5">
      <c r="A81" t="s">
        <v>52</v>
      </c>
      <c r="E81" s="36" t="s">
        <v>491</v>
      </c>
    </row>
    <row r="82" spans="1:18" ht="12.75" customHeight="1">
      <c r="A82" s="6" t="s">
        <v>43</v>
      </c>
      <c s="6"/>
      <c s="40" t="s">
        <v>23</v>
      </c>
      <c s="6"/>
      <c s="27" t="s">
        <v>492</v>
      </c>
      <c s="6"/>
      <c s="6"/>
      <c s="6"/>
      <c s="41">
        <f>0+Q82</f>
      </c>
      <c r="O82">
        <f>0+R82</f>
      </c>
      <c r="Q82">
        <f>0+I83+I87+I91+I95</f>
      </c>
      <c>
        <f>0+O83+O87+O91+O95</f>
      </c>
    </row>
    <row r="83" spans="1:16" ht="12.75">
      <c r="A83" s="25" t="s">
        <v>45</v>
      </c>
      <c s="29" t="s">
        <v>121</v>
      </c>
      <c s="29" t="s">
        <v>493</v>
      </c>
      <c s="25" t="s">
        <v>47</v>
      </c>
      <c s="30" t="s">
        <v>494</v>
      </c>
      <c s="31" t="s">
        <v>229</v>
      </c>
      <c s="32">
        <v>285.45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12.75">
      <c r="A84" s="35" t="s">
        <v>50</v>
      </c>
      <c r="E84" s="36" t="s">
        <v>47</v>
      </c>
    </row>
    <row r="85" spans="1:5" ht="25.5">
      <c r="A85" s="37" t="s">
        <v>51</v>
      </c>
      <c r="E85" s="38" t="s">
        <v>495</v>
      </c>
    </row>
    <row r="86" spans="1:5" ht="25.5">
      <c r="A86" t="s">
        <v>52</v>
      </c>
      <c r="E86" s="36" t="s">
        <v>496</v>
      </c>
    </row>
    <row r="87" spans="1:16" ht="12.75">
      <c r="A87" s="25" t="s">
        <v>45</v>
      </c>
      <c s="29" t="s">
        <v>125</v>
      </c>
      <c s="29" t="s">
        <v>497</v>
      </c>
      <c s="25" t="s">
        <v>47</v>
      </c>
      <c s="30" t="s">
        <v>498</v>
      </c>
      <c s="31" t="s">
        <v>229</v>
      </c>
      <c s="32">
        <v>1772.16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25.5">
      <c r="A88" s="35" t="s">
        <v>50</v>
      </c>
      <c r="E88" s="36" t="s">
        <v>499</v>
      </c>
    </row>
    <row r="89" spans="1:5" ht="12.75">
      <c r="A89" s="37" t="s">
        <v>51</v>
      </c>
      <c r="E89" s="38" t="s">
        <v>500</v>
      </c>
    </row>
    <row r="90" spans="1:5" ht="102">
      <c r="A90" t="s">
        <v>52</v>
      </c>
      <c r="E90" s="36" t="s">
        <v>501</v>
      </c>
    </row>
    <row r="91" spans="1:16" ht="12.75">
      <c r="A91" s="25" t="s">
        <v>45</v>
      </c>
      <c s="29" t="s">
        <v>129</v>
      </c>
      <c s="29" t="s">
        <v>502</v>
      </c>
      <c s="25" t="s">
        <v>47</v>
      </c>
      <c s="30" t="s">
        <v>503</v>
      </c>
      <c s="31" t="s">
        <v>229</v>
      </c>
      <c s="32">
        <v>182.6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38.25">
      <c r="A92" s="35" t="s">
        <v>50</v>
      </c>
      <c r="E92" s="36" t="s">
        <v>504</v>
      </c>
    </row>
    <row r="93" spans="1:5" ht="12.75">
      <c r="A93" s="37" t="s">
        <v>51</v>
      </c>
      <c r="E93" s="38" t="s">
        <v>505</v>
      </c>
    </row>
    <row r="94" spans="1:5" ht="102">
      <c r="A94" t="s">
        <v>52</v>
      </c>
      <c r="E94" s="36" t="s">
        <v>506</v>
      </c>
    </row>
    <row r="95" spans="1:16" ht="12.75">
      <c r="A95" s="25" t="s">
        <v>45</v>
      </c>
      <c s="29" t="s">
        <v>133</v>
      </c>
      <c s="29" t="s">
        <v>507</v>
      </c>
      <c s="25" t="s">
        <v>47</v>
      </c>
      <c s="30" t="s">
        <v>508</v>
      </c>
      <c s="31" t="s">
        <v>229</v>
      </c>
      <c s="32">
        <v>26.4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50</v>
      </c>
      <c r="E96" s="36" t="s">
        <v>509</v>
      </c>
    </row>
    <row r="97" spans="1:5" ht="12.75">
      <c r="A97" s="37" t="s">
        <v>51</v>
      </c>
      <c r="E97" s="38" t="s">
        <v>510</v>
      </c>
    </row>
    <row r="98" spans="1:5" ht="102">
      <c r="A98" t="s">
        <v>52</v>
      </c>
      <c r="E98" s="36" t="s">
        <v>501</v>
      </c>
    </row>
    <row r="99" spans="1:18" ht="12.75" customHeight="1">
      <c r="A99" s="6" t="s">
        <v>43</v>
      </c>
      <c s="6"/>
      <c s="40" t="s">
        <v>33</v>
      </c>
      <c s="6"/>
      <c s="27" t="s">
        <v>511</v>
      </c>
      <c s="6"/>
      <c s="6"/>
      <c s="6"/>
      <c s="41">
        <f>0+Q99</f>
      </c>
      <c r="O99">
        <f>0+R99</f>
      </c>
      <c r="Q99">
        <f>0+I100+I104+I108+I112+I116</f>
      </c>
      <c>
        <f>0+O100+O104+O108+O112+O116</f>
      </c>
    </row>
    <row r="100" spans="1:16" ht="12.75">
      <c r="A100" s="25" t="s">
        <v>45</v>
      </c>
      <c s="29" t="s">
        <v>137</v>
      </c>
      <c s="29" t="s">
        <v>512</v>
      </c>
      <c s="25" t="s">
        <v>47</v>
      </c>
      <c s="30" t="s">
        <v>513</v>
      </c>
      <c s="31" t="s">
        <v>290</v>
      </c>
      <c s="32">
        <v>2.032</v>
      </c>
      <c s="33">
        <v>0</v>
      </c>
      <c s="34">
        <f>ROUND(ROUND(H100,2)*ROUND(G100,3),2)</f>
      </c>
      <c r="O100">
        <f>(I100*0)/100</f>
      </c>
      <c t="s">
        <v>27</v>
      </c>
    </row>
    <row r="101" spans="1:5" ht="12.75">
      <c r="A101" s="35" t="s">
        <v>50</v>
      </c>
      <c r="E101" s="36" t="s">
        <v>47</v>
      </c>
    </row>
    <row r="102" spans="1:5" ht="38.25">
      <c r="A102" s="37" t="s">
        <v>51</v>
      </c>
      <c r="E102" s="38" t="s">
        <v>514</v>
      </c>
    </row>
    <row r="103" spans="1:5" ht="369.75">
      <c r="A103" t="s">
        <v>52</v>
      </c>
      <c r="E103" s="36" t="s">
        <v>515</v>
      </c>
    </row>
    <row r="104" spans="1:16" ht="12.75">
      <c r="A104" s="25" t="s">
        <v>45</v>
      </c>
      <c s="29" t="s">
        <v>141</v>
      </c>
      <c s="29" t="s">
        <v>516</v>
      </c>
      <c s="25" t="s">
        <v>47</v>
      </c>
      <c s="30" t="s">
        <v>517</v>
      </c>
      <c s="31" t="s">
        <v>290</v>
      </c>
      <c s="32">
        <v>3.718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50</v>
      </c>
      <c r="E105" s="36" t="s">
        <v>47</v>
      </c>
    </row>
    <row r="106" spans="1:5" ht="63.75">
      <c r="A106" s="37" t="s">
        <v>51</v>
      </c>
      <c r="E106" s="38" t="s">
        <v>518</v>
      </c>
    </row>
    <row r="107" spans="1:5" ht="369.75">
      <c r="A107" t="s">
        <v>52</v>
      </c>
      <c r="E107" s="36" t="s">
        <v>515</v>
      </c>
    </row>
    <row r="108" spans="1:16" ht="12.75">
      <c r="A108" s="25" t="s">
        <v>45</v>
      </c>
      <c s="29" t="s">
        <v>145</v>
      </c>
      <c s="29" t="s">
        <v>519</v>
      </c>
      <c s="25" t="s">
        <v>47</v>
      </c>
      <c s="30" t="s">
        <v>520</v>
      </c>
      <c s="31" t="s">
        <v>290</v>
      </c>
      <c s="32">
        <v>169.72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50</v>
      </c>
      <c r="E109" s="36" t="s">
        <v>47</v>
      </c>
    </row>
    <row r="110" spans="1:5" ht="76.5">
      <c r="A110" s="37" t="s">
        <v>51</v>
      </c>
      <c r="E110" s="38" t="s">
        <v>521</v>
      </c>
    </row>
    <row r="111" spans="1:5" ht="38.25">
      <c r="A111" t="s">
        <v>52</v>
      </c>
      <c r="E111" s="36" t="s">
        <v>522</v>
      </c>
    </row>
    <row r="112" spans="1:16" ht="12.75">
      <c r="A112" s="25" t="s">
        <v>45</v>
      </c>
      <c s="29" t="s">
        <v>149</v>
      </c>
      <c s="29" t="s">
        <v>523</v>
      </c>
      <c s="25" t="s">
        <v>47</v>
      </c>
      <c s="30" t="s">
        <v>524</v>
      </c>
      <c s="31" t="s">
        <v>290</v>
      </c>
      <c s="32">
        <v>131.35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25.5">
      <c r="A113" s="35" t="s">
        <v>50</v>
      </c>
      <c r="E113" s="36" t="s">
        <v>525</v>
      </c>
    </row>
    <row r="114" spans="1:5" ht="25.5">
      <c r="A114" s="37" t="s">
        <v>51</v>
      </c>
      <c r="E114" s="38" t="s">
        <v>526</v>
      </c>
    </row>
    <row r="115" spans="1:5" ht="38.25">
      <c r="A115" t="s">
        <v>52</v>
      </c>
      <c r="E115" s="36" t="s">
        <v>527</v>
      </c>
    </row>
    <row r="116" spans="1:16" ht="12.75">
      <c r="A116" s="25" t="s">
        <v>45</v>
      </c>
      <c s="29" t="s">
        <v>153</v>
      </c>
      <c s="29" t="s">
        <v>528</v>
      </c>
      <c s="25" t="s">
        <v>47</v>
      </c>
      <c s="30" t="s">
        <v>529</v>
      </c>
      <c s="31" t="s">
        <v>290</v>
      </c>
      <c s="32">
        <v>2.69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47</v>
      </c>
    </row>
    <row r="118" spans="1:5" ht="12.75">
      <c r="A118" s="37" t="s">
        <v>51</v>
      </c>
      <c r="E118" s="38" t="s">
        <v>530</v>
      </c>
    </row>
    <row r="119" spans="1:5" ht="102">
      <c r="A119" t="s">
        <v>52</v>
      </c>
      <c r="E119" s="36" t="s">
        <v>531</v>
      </c>
    </row>
    <row r="120" spans="1:18" ht="12.75" customHeight="1">
      <c r="A120" s="6" t="s">
        <v>43</v>
      </c>
      <c s="6"/>
      <c s="40" t="s">
        <v>35</v>
      </c>
      <c s="6"/>
      <c s="27" t="s">
        <v>287</v>
      </c>
      <c s="6"/>
      <c s="6"/>
      <c s="6"/>
      <c s="41">
        <f>0+Q120</f>
      </c>
      <c r="O120">
        <f>0+R120</f>
      </c>
      <c r="Q120">
        <f>0+I121+I125+I129+I133</f>
      </c>
      <c>
        <f>0+O121+O125+O129+O133</f>
      </c>
    </row>
    <row r="121" spans="1:16" ht="25.5">
      <c r="A121" s="25" t="s">
        <v>45</v>
      </c>
      <c s="29" t="s">
        <v>157</v>
      </c>
      <c s="29" t="s">
        <v>532</v>
      </c>
      <c s="25" t="s">
        <v>47</v>
      </c>
      <c s="30" t="s">
        <v>533</v>
      </c>
      <c s="31" t="s">
        <v>290</v>
      </c>
      <c s="32">
        <v>160.89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50</v>
      </c>
      <c r="E122" s="36" t="s">
        <v>47</v>
      </c>
    </row>
    <row r="123" spans="1:5" ht="25.5">
      <c r="A123" s="37" t="s">
        <v>51</v>
      </c>
      <c r="E123" s="38" t="s">
        <v>534</v>
      </c>
    </row>
    <row r="124" spans="1:5" ht="280.5">
      <c r="A124" t="s">
        <v>52</v>
      </c>
      <c r="E124" s="36" t="s">
        <v>535</v>
      </c>
    </row>
    <row r="125" spans="1:16" ht="25.5">
      <c r="A125" s="25" t="s">
        <v>45</v>
      </c>
      <c s="29" t="s">
        <v>161</v>
      </c>
      <c s="29" t="s">
        <v>536</v>
      </c>
      <c s="25" t="s">
        <v>47</v>
      </c>
      <c s="30" t="s">
        <v>537</v>
      </c>
      <c s="31" t="s">
        <v>290</v>
      </c>
      <c s="32">
        <v>190.65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47</v>
      </c>
    </row>
    <row r="127" spans="1:5" ht="76.5">
      <c r="A127" s="37" t="s">
        <v>51</v>
      </c>
      <c r="E127" s="38" t="s">
        <v>538</v>
      </c>
    </row>
    <row r="128" spans="1:5" ht="293.25">
      <c r="A128" t="s">
        <v>52</v>
      </c>
      <c r="E128" s="36" t="s">
        <v>539</v>
      </c>
    </row>
    <row r="129" spans="1:16" ht="25.5">
      <c r="A129" s="25" t="s">
        <v>45</v>
      </c>
      <c s="29" t="s">
        <v>165</v>
      </c>
      <c s="29" t="s">
        <v>540</v>
      </c>
      <c s="25" t="s">
        <v>47</v>
      </c>
      <c s="30" t="s">
        <v>541</v>
      </c>
      <c s="31" t="s">
        <v>229</v>
      </c>
      <c s="32">
        <v>536.3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50</v>
      </c>
      <c r="E130" s="36" t="s">
        <v>47</v>
      </c>
    </row>
    <row r="131" spans="1:5" ht="25.5">
      <c r="A131" s="37" t="s">
        <v>51</v>
      </c>
      <c r="E131" s="38" t="s">
        <v>542</v>
      </c>
    </row>
    <row r="132" spans="1:5" ht="178.5">
      <c r="A132" t="s">
        <v>52</v>
      </c>
      <c r="E132" s="36" t="s">
        <v>543</v>
      </c>
    </row>
    <row r="133" spans="1:16" ht="12.75">
      <c r="A133" s="25" t="s">
        <v>45</v>
      </c>
      <c s="29" t="s">
        <v>170</v>
      </c>
      <c s="29" t="s">
        <v>544</v>
      </c>
      <c s="25" t="s">
        <v>47</v>
      </c>
      <c s="30" t="s">
        <v>545</v>
      </c>
      <c s="31" t="s">
        <v>290</v>
      </c>
      <c s="32">
        <v>39.298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50</v>
      </c>
      <c r="E134" s="36" t="s">
        <v>47</v>
      </c>
    </row>
    <row r="135" spans="1:5" ht="12.75">
      <c r="A135" s="37" t="s">
        <v>51</v>
      </c>
      <c r="E135" s="38" t="s">
        <v>546</v>
      </c>
    </row>
    <row r="136" spans="1:5" ht="51">
      <c r="A136" t="s">
        <v>52</v>
      </c>
      <c r="E136" s="36" t="s">
        <v>547</v>
      </c>
    </row>
    <row r="137" spans="1:18" ht="12.75" customHeight="1">
      <c r="A137" s="6" t="s">
        <v>43</v>
      </c>
      <c s="6"/>
      <c s="40" t="s">
        <v>75</v>
      </c>
      <c s="6"/>
      <c s="27" t="s">
        <v>548</v>
      </c>
      <c s="6"/>
      <c s="6"/>
      <c s="6"/>
      <c s="41">
        <f>0+Q137</f>
      </c>
      <c r="O137">
        <f>0+R137</f>
      </c>
      <c r="Q137">
        <f>0+I138+I142+I146+I150+I154+I158+I162+I166</f>
      </c>
      <c>
        <f>0+O138+O142+O146+O150+O154+O158+O162+O166</f>
      </c>
    </row>
    <row r="138" spans="1:16" ht="12.75">
      <c r="A138" s="25" t="s">
        <v>45</v>
      </c>
      <c s="29" t="s">
        <v>175</v>
      </c>
      <c s="29" t="s">
        <v>549</v>
      </c>
      <c s="25" t="s">
        <v>47</v>
      </c>
      <c s="30" t="s">
        <v>550</v>
      </c>
      <c s="31" t="s">
        <v>69</v>
      </c>
      <c s="32">
        <v>4.5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47</v>
      </c>
    </row>
    <row r="140" spans="1:5" ht="12.75">
      <c r="A140" s="37" t="s">
        <v>51</v>
      </c>
      <c r="E140" s="38" t="s">
        <v>551</v>
      </c>
    </row>
    <row r="141" spans="1:5" ht="255">
      <c r="A141" t="s">
        <v>52</v>
      </c>
      <c r="E141" s="36" t="s">
        <v>436</v>
      </c>
    </row>
    <row r="142" spans="1:16" ht="12.75">
      <c r="A142" s="25" t="s">
        <v>45</v>
      </c>
      <c s="29" t="s">
        <v>179</v>
      </c>
      <c s="29" t="s">
        <v>552</v>
      </c>
      <c s="25" t="s">
        <v>47</v>
      </c>
      <c s="30" t="s">
        <v>553</v>
      </c>
      <c s="31" t="s">
        <v>69</v>
      </c>
      <c s="32">
        <v>72.75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47</v>
      </c>
    </row>
    <row r="144" spans="1:5" ht="12.75">
      <c r="A144" s="37" t="s">
        <v>51</v>
      </c>
      <c r="E144" s="38" t="s">
        <v>554</v>
      </c>
    </row>
    <row r="145" spans="1:5" ht="255">
      <c r="A145" t="s">
        <v>52</v>
      </c>
      <c r="E145" s="36" t="s">
        <v>436</v>
      </c>
    </row>
    <row r="146" spans="1:16" ht="12.75">
      <c r="A146" s="25" t="s">
        <v>45</v>
      </c>
      <c s="29" t="s">
        <v>183</v>
      </c>
      <c s="29" t="s">
        <v>555</v>
      </c>
      <c s="25" t="s">
        <v>47</v>
      </c>
      <c s="30" t="s">
        <v>556</v>
      </c>
      <c s="31" t="s">
        <v>69</v>
      </c>
      <c s="32">
        <v>86.5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47</v>
      </c>
    </row>
    <row r="148" spans="1:5" ht="25.5">
      <c r="A148" s="37" t="s">
        <v>51</v>
      </c>
      <c r="E148" s="38" t="s">
        <v>557</v>
      </c>
    </row>
    <row r="149" spans="1:5" ht="242.25">
      <c r="A149" t="s">
        <v>52</v>
      </c>
      <c r="E149" s="36" t="s">
        <v>441</v>
      </c>
    </row>
    <row r="150" spans="1:16" ht="12.75">
      <c r="A150" s="25" t="s">
        <v>45</v>
      </c>
      <c s="29" t="s">
        <v>187</v>
      </c>
      <c s="29" t="s">
        <v>558</v>
      </c>
      <c s="25" t="s">
        <v>47</v>
      </c>
      <c s="30" t="s">
        <v>559</v>
      </c>
      <c s="31" t="s">
        <v>69</v>
      </c>
      <c s="32">
        <v>216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38.25">
      <c r="A152" s="37" t="s">
        <v>51</v>
      </c>
      <c r="E152" s="38" t="s">
        <v>560</v>
      </c>
    </row>
    <row r="153" spans="1:5" ht="242.25">
      <c r="A153" t="s">
        <v>52</v>
      </c>
      <c r="E153" s="36" t="s">
        <v>561</v>
      </c>
    </row>
    <row r="154" spans="1:16" ht="12.75">
      <c r="A154" s="25" t="s">
        <v>45</v>
      </c>
      <c s="29" t="s">
        <v>191</v>
      </c>
      <c s="29" t="s">
        <v>562</v>
      </c>
      <c s="25" t="s">
        <v>47</v>
      </c>
      <c s="30" t="s">
        <v>563</v>
      </c>
      <c s="31" t="s">
        <v>56</v>
      </c>
      <c s="32">
        <v>4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</v>
      </c>
    </row>
    <row r="156" spans="1:5" ht="12.75">
      <c r="A156" s="37" t="s">
        <v>51</v>
      </c>
      <c r="E156" s="38" t="s">
        <v>564</v>
      </c>
    </row>
    <row r="157" spans="1:5" ht="89.25">
      <c r="A157" t="s">
        <v>52</v>
      </c>
      <c r="E157" s="36" t="s">
        <v>565</v>
      </c>
    </row>
    <row r="158" spans="1:16" ht="12.75">
      <c r="A158" s="25" t="s">
        <v>45</v>
      </c>
      <c s="29" t="s">
        <v>195</v>
      </c>
      <c s="29" t="s">
        <v>566</v>
      </c>
      <c s="25" t="s">
        <v>47</v>
      </c>
      <c s="30" t="s">
        <v>567</v>
      </c>
      <c s="31" t="s">
        <v>56</v>
      </c>
      <c s="32">
        <v>4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568</v>
      </c>
    </row>
    <row r="160" spans="1:5" ht="12.75">
      <c r="A160" s="37" t="s">
        <v>51</v>
      </c>
      <c r="E160" s="38" t="s">
        <v>424</v>
      </c>
    </row>
    <row r="161" spans="1:5" ht="89.25">
      <c r="A161" t="s">
        <v>52</v>
      </c>
      <c r="E161" s="36" t="s">
        <v>565</v>
      </c>
    </row>
    <row r="162" spans="1:16" ht="12.75">
      <c r="A162" s="25" t="s">
        <v>45</v>
      </c>
      <c s="29" t="s">
        <v>200</v>
      </c>
      <c s="29" t="s">
        <v>569</v>
      </c>
      <c s="25" t="s">
        <v>47</v>
      </c>
      <c s="30" t="s">
        <v>570</v>
      </c>
      <c s="31" t="s">
        <v>56</v>
      </c>
      <c s="32">
        <v>1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47</v>
      </c>
    </row>
    <row r="164" spans="1:5" ht="12.75">
      <c r="A164" s="37" t="s">
        <v>51</v>
      </c>
      <c r="E164" s="38" t="s">
        <v>571</v>
      </c>
    </row>
    <row r="165" spans="1:5" ht="63.75">
      <c r="A165" t="s">
        <v>52</v>
      </c>
      <c r="E165" s="36" t="s">
        <v>572</v>
      </c>
    </row>
    <row r="166" spans="1:16" ht="12.75">
      <c r="A166" s="25" t="s">
        <v>45</v>
      </c>
      <c s="29" t="s">
        <v>204</v>
      </c>
      <c s="29" t="s">
        <v>573</v>
      </c>
      <c s="25" t="s">
        <v>47</v>
      </c>
      <c s="30" t="s">
        <v>574</v>
      </c>
      <c s="31" t="s">
        <v>56</v>
      </c>
      <c s="32">
        <v>1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575</v>
      </c>
    </row>
    <row r="168" spans="1:5" ht="12.75">
      <c r="A168" s="37" t="s">
        <v>51</v>
      </c>
      <c r="E168" s="38" t="s">
        <v>264</v>
      </c>
    </row>
    <row r="169" spans="1:5" ht="242.25">
      <c r="A169" t="s">
        <v>52</v>
      </c>
      <c r="E169" s="36" t="s">
        <v>576</v>
      </c>
    </row>
    <row r="170" spans="1:18" ht="12.75" customHeight="1">
      <c r="A170" s="6" t="s">
        <v>43</v>
      </c>
      <c s="6"/>
      <c s="40" t="s">
        <v>40</v>
      </c>
      <c s="6"/>
      <c s="27" t="s">
        <v>342</v>
      </c>
      <c s="6"/>
      <c s="6"/>
      <c s="6"/>
      <c s="41">
        <f>0+Q170</f>
      </c>
      <c r="O170">
        <f>0+R170</f>
      </c>
      <c r="Q170">
        <f>0+I171+I175</f>
      </c>
      <c>
        <f>0+O171+O175</f>
      </c>
    </row>
    <row r="171" spans="1:16" ht="12.75">
      <c r="A171" s="25" t="s">
        <v>45</v>
      </c>
      <c s="29" t="s">
        <v>208</v>
      </c>
      <c s="29" t="s">
        <v>577</v>
      </c>
      <c s="25" t="s">
        <v>47</v>
      </c>
      <c s="30" t="s">
        <v>578</v>
      </c>
      <c s="31" t="s">
        <v>69</v>
      </c>
      <c s="32">
        <v>7.4</v>
      </c>
      <c s="33">
        <v>0</v>
      </c>
      <c s="34">
        <f>ROUND(ROUND(H171,2)*ROUND(G171,3),2)</f>
      </c>
      <c r="O171">
        <f>(I171*21)/100</f>
      </c>
      <c t="s">
        <v>23</v>
      </c>
    </row>
    <row r="172" spans="1:5" ht="12.75">
      <c r="A172" s="35" t="s">
        <v>50</v>
      </c>
      <c r="E172" s="36" t="s">
        <v>47</v>
      </c>
    </row>
    <row r="173" spans="1:5" ht="12.75">
      <c r="A173" s="37" t="s">
        <v>51</v>
      </c>
      <c r="E173" s="38" t="s">
        <v>579</v>
      </c>
    </row>
    <row r="174" spans="1:5" ht="89.25">
      <c r="A174" t="s">
        <v>52</v>
      </c>
      <c r="E174" s="36" t="s">
        <v>580</v>
      </c>
    </row>
    <row r="175" spans="1:16" ht="12.75">
      <c r="A175" s="25" t="s">
        <v>45</v>
      </c>
      <c s="29" t="s">
        <v>213</v>
      </c>
      <c s="29" t="s">
        <v>581</v>
      </c>
      <c s="25" t="s">
        <v>47</v>
      </c>
      <c s="30" t="s">
        <v>582</v>
      </c>
      <c s="31" t="s">
        <v>290</v>
      </c>
      <c s="32">
        <v>0.425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12.75">
      <c r="A176" s="35" t="s">
        <v>50</v>
      </c>
      <c r="E176" s="36" t="s">
        <v>47</v>
      </c>
    </row>
    <row r="177" spans="1:5" ht="25.5">
      <c r="A177" s="37" t="s">
        <v>51</v>
      </c>
      <c r="E177" s="38" t="s">
        <v>583</v>
      </c>
    </row>
    <row r="178" spans="1:5" ht="114.75">
      <c r="A178" t="s">
        <v>52</v>
      </c>
      <c r="E178" s="36" t="s">
        <v>584</v>
      </c>
    </row>
    <row r="179" spans="1:18" ht="12.75" customHeight="1">
      <c r="A179" s="6" t="s">
        <v>43</v>
      </c>
      <c s="6"/>
      <c s="40" t="s">
        <v>585</v>
      </c>
      <c s="6"/>
      <c s="27" t="s">
        <v>586</v>
      </c>
      <c s="6"/>
      <c s="6"/>
      <c s="6"/>
      <c s="41">
        <f>0+Q179</f>
      </c>
      <c r="O179">
        <f>0+R179</f>
      </c>
      <c r="Q179">
        <f>0+I180+I184+I188+I192</f>
      </c>
      <c>
        <f>0+O180+O184+O188+O192</f>
      </c>
    </row>
    <row r="180" spans="1:16" ht="12.75">
      <c r="A180" s="25" t="s">
        <v>45</v>
      </c>
      <c s="29" t="s">
        <v>216</v>
      </c>
      <c s="29" t="s">
        <v>587</v>
      </c>
      <c s="25" t="s">
        <v>47</v>
      </c>
      <c s="30" t="s">
        <v>588</v>
      </c>
      <c s="31" t="s">
        <v>262</v>
      </c>
      <c s="32">
        <v>1</v>
      </c>
      <c s="33">
        <v>0</v>
      </c>
      <c s="34">
        <f>ROUND(ROUND(H180,2)*ROUND(G180,3),2)</f>
      </c>
      <c r="O180">
        <f>(I180*21)/100</f>
      </c>
      <c t="s">
        <v>23</v>
      </c>
    </row>
    <row r="181" spans="1:5" ht="12.75">
      <c r="A181" s="35" t="s">
        <v>50</v>
      </c>
      <c r="E181" s="36" t="s">
        <v>589</v>
      </c>
    </row>
    <row r="182" spans="1:5" ht="12.75">
      <c r="A182" s="37" t="s">
        <v>51</v>
      </c>
      <c r="E182" s="38" t="s">
        <v>264</v>
      </c>
    </row>
    <row r="183" spans="1:5" ht="12.75">
      <c r="A183" t="s">
        <v>52</v>
      </c>
      <c r="E183" s="36" t="s">
        <v>590</v>
      </c>
    </row>
    <row r="184" spans="1:16" ht="12.75">
      <c r="A184" s="25" t="s">
        <v>45</v>
      </c>
      <c s="29" t="s">
        <v>219</v>
      </c>
      <c s="29" t="s">
        <v>591</v>
      </c>
      <c s="25" t="s">
        <v>47</v>
      </c>
      <c s="30" t="s">
        <v>592</v>
      </c>
      <c s="31" t="s">
        <v>262</v>
      </c>
      <c s="32">
        <v>1</v>
      </c>
      <c s="33">
        <v>0</v>
      </c>
      <c s="34">
        <f>ROUND(ROUND(H184,2)*ROUND(G184,3),2)</f>
      </c>
      <c r="O184">
        <f>(I184*21)/100</f>
      </c>
      <c t="s">
        <v>23</v>
      </c>
    </row>
    <row r="185" spans="1:5" ht="12.75">
      <c r="A185" s="35" t="s">
        <v>50</v>
      </c>
      <c r="E185" s="36" t="s">
        <v>47</v>
      </c>
    </row>
    <row r="186" spans="1:5" ht="12.75">
      <c r="A186" s="37" t="s">
        <v>51</v>
      </c>
      <c r="E186" s="38" t="s">
        <v>593</v>
      </c>
    </row>
    <row r="187" spans="1:5" ht="25.5">
      <c r="A187" t="s">
        <v>52</v>
      </c>
      <c r="E187" s="36" t="s">
        <v>594</v>
      </c>
    </row>
    <row r="188" spans="1:16" ht="12.75">
      <c r="A188" s="25" t="s">
        <v>45</v>
      </c>
      <c s="29" t="s">
        <v>222</v>
      </c>
      <c s="29" t="s">
        <v>595</v>
      </c>
      <c s="25" t="s">
        <v>47</v>
      </c>
      <c s="30" t="s">
        <v>520</v>
      </c>
      <c s="31" t="s">
        <v>290</v>
      </c>
      <c s="32">
        <v>48</v>
      </c>
      <c s="33">
        <v>0</v>
      </c>
      <c s="34">
        <f>ROUND(ROUND(H188,2)*ROUND(G188,3),2)</f>
      </c>
      <c r="O188">
        <f>(I188*21)/100</f>
      </c>
      <c t="s">
        <v>23</v>
      </c>
    </row>
    <row r="189" spans="1:5" ht="38.25">
      <c r="A189" s="35" t="s">
        <v>50</v>
      </c>
      <c r="E189" s="36" t="s">
        <v>596</v>
      </c>
    </row>
    <row r="190" spans="1:5" ht="12.75">
      <c r="A190" s="37" t="s">
        <v>51</v>
      </c>
      <c r="E190" s="38" t="s">
        <v>597</v>
      </c>
    </row>
    <row r="191" spans="1:5" ht="51">
      <c r="A191" t="s">
        <v>52</v>
      </c>
      <c r="E191" s="36" t="s">
        <v>598</v>
      </c>
    </row>
    <row r="192" spans="1:16" ht="25.5">
      <c r="A192" s="25" t="s">
        <v>45</v>
      </c>
      <c s="29" t="s">
        <v>226</v>
      </c>
      <c s="29" t="s">
        <v>599</v>
      </c>
      <c s="25" t="s">
        <v>47</v>
      </c>
      <c s="30" t="s">
        <v>600</v>
      </c>
      <c s="31" t="s">
        <v>229</v>
      </c>
      <c s="32">
        <v>180</v>
      </c>
      <c s="33">
        <v>0</v>
      </c>
      <c s="34">
        <f>ROUND(ROUND(H192,2)*ROUND(G192,3),2)</f>
      </c>
      <c r="O192">
        <f>(I192*21)/100</f>
      </c>
      <c t="s">
        <v>23</v>
      </c>
    </row>
    <row r="193" spans="1:5" ht="38.25">
      <c r="A193" s="35" t="s">
        <v>50</v>
      </c>
      <c r="E193" s="36" t="s">
        <v>601</v>
      </c>
    </row>
    <row r="194" spans="1:5" ht="12.75">
      <c r="A194" s="37" t="s">
        <v>51</v>
      </c>
      <c r="E194" s="38" t="s">
        <v>602</v>
      </c>
    </row>
    <row r="195" spans="1:5" ht="114.75">
      <c r="A195" t="s">
        <v>52</v>
      </c>
      <c r="E195" s="36" t="s">
        <v>603</v>
      </c>
    </row>
    <row r="196" spans="1:18" ht="12.75" customHeight="1">
      <c r="A196" s="6" t="s">
        <v>43</v>
      </c>
      <c s="6"/>
      <c s="40" t="s">
        <v>17</v>
      </c>
      <c s="6"/>
      <c s="27" t="s">
        <v>234</v>
      </c>
      <c s="6"/>
      <c s="6"/>
      <c s="6"/>
      <c s="41">
        <f>0+Q196</f>
      </c>
      <c r="O196">
        <f>0+R196</f>
      </c>
      <c r="Q196">
        <f>0+I197+I201+I205</f>
      </c>
      <c>
        <f>0+O197+O201+O205</f>
      </c>
    </row>
    <row r="197" spans="1:16" ht="25.5">
      <c r="A197" s="25" t="s">
        <v>45</v>
      </c>
      <c s="29" t="s">
        <v>231</v>
      </c>
      <c s="29" t="s">
        <v>394</v>
      </c>
      <c s="25" t="s">
        <v>47</v>
      </c>
      <c s="30" t="s">
        <v>395</v>
      </c>
      <c s="31" t="s">
        <v>238</v>
      </c>
      <c s="32">
        <v>1271.857</v>
      </c>
      <c s="33">
        <v>0</v>
      </c>
      <c s="34">
        <f>ROUND(ROUND(H197,2)*ROUND(G197,3),2)</f>
      </c>
      <c r="O197">
        <f>(I197*21)/100</f>
      </c>
      <c t="s">
        <v>23</v>
      </c>
    </row>
    <row r="198" spans="1:5" ht="25.5">
      <c r="A198" s="35" t="s">
        <v>50</v>
      </c>
      <c r="E198" s="36" t="s">
        <v>239</v>
      </c>
    </row>
    <row r="199" spans="1:5" ht="280.5">
      <c r="A199" s="37" t="s">
        <v>51</v>
      </c>
      <c r="E199" s="38" t="s">
        <v>604</v>
      </c>
    </row>
    <row r="200" spans="1:5" ht="165.75">
      <c r="A200" t="s">
        <v>52</v>
      </c>
      <c r="E200" s="36" t="s">
        <v>397</v>
      </c>
    </row>
    <row r="201" spans="1:16" ht="25.5">
      <c r="A201" s="25" t="s">
        <v>45</v>
      </c>
      <c s="29" t="s">
        <v>235</v>
      </c>
      <c s="29" t="s">
        <v>605</v>
      </c>
      <c s="25" t="s">
        <v>47</v>
      </c>
      <c s="30" t="s">
        <v>606</v>
      </c>
      <c s="31" t="s">
        <v>238</v>
      </c>
      <c s="32">
        <v>344.664</v>
      </c>
      <c s="33">
        <v>0</v>
      </c>
      <c s="34">
        <f>ROUND(ROUND(H201,2)*ROUND(G201,3),2)</f>
      </c>
      <c r="O201">
        <f>(I201*21)/100</f>
      </c>
      <c t="s">
        <v>23</v>
      </c>
    </row>
    <row r="202" spans="1:5" ht="25.5">
      <c r="A202" s="35" t="s">
        <v>50</v>
      </c>
      <c r="E202" s="36" t="s">
        <v>239</v>
      </c>
    </row>
    <row r="203" spans="1:5" ht="165.75">
      <c r="A203" s="37" t="s">
        <v>51</v>
      </c>
      <c r="E203" s="38" t="s">
        <v>607</v>
      </c>
    </row>
    <row r="204" spans="1:5" ht="165.75">
      <c r="A204" t="s">
        <v>52</v>
      </c>
      <c r="E204" s="36" t="s">
        <v>397</v>
      </c>
    </row>
    <row r="205" spans="1:16" ht="25.5">
      <c r="A205" s="25" t="s">
        <v>45</v>
      </c>
      <c s="29" t="s">
        <v>242</v>
      </c>
      <c s="29" t="s">
        <v>398</v>
      </c>
      <c s="25" t="s">
        <v>47</v>
      </c>
      <c s="30" t="s">
        <v>399</v>
      </c>
      <c s="31" t="s">
        <v>238</v>
      </c>
      <c s="32">
        <v>1.063</v>
      </c>
      <c s="33">
        <v>0</v>
      </c>
      <c s="34">
        <f>ROUND(ROUND(H205,2)*ROUND(G205,3),2)</f>
      </c>
      <c r="O205">
        <f>(I205*21)/100</f>
      </c>
      <c t="s">
        <v>23</v>
      </c>
    </row>
    <row r="206" spans="1:5" ht="25.5">
      <c r="A206" s="35" t="s">
        <v>50</v>
      </c>
      <c r="E206" s="36" t="s">
        <v>239</v>
      </c>
    </row>
    <row r="207" spans="1:5" ht="25.5">
      <c r="A207" s="37" t="s">
        <v>51</v>
      </c>
      <c r="E207" s="38" t="s">
        <v>608</v>
      </c>
    </row>
    <row r="208" spans="1:5" ht="165.75">
      <c r="A208" t="s">
        <v>52</v>
      </c>
      <c r="E208" s="36" t="s">
        <v>397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0+O8+O37+O62+O79+O84+O89+O102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609</v>
      </c>
      <c s="42">
        <f>0+I8+I37+I62+I79+I84+I89+I102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609</v>
      </c>
      <c s="6"/>
      <c s="18" t="s">
        <v>610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248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254</v>
      </c>
      <c s="25" t="s">
        <v>255</v>
      </c>
      <c s="30" t="s">
        <v>256</v>
      </c>
      <c s="31" t="s">
        <v>56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257</v>
      </c>
    </row>
    <row r="11" spans="1:5" ht="12.75">
      <c r="A11" s="37" t="s">
        <v>51</v>
      </c>
      <c r="E11" s="38" t="s">
        <v>264</v>
      </c>
    </row>
    <row r="12" spans="1:5" ht="12.75">
      <c r="A12" t="s">
        <v>52</v>
      </c>
      <c r="E12" s="36" t="s">
        <v>259</v>
      </c>
    </row>
    <row r="13" spans="1:16" ht="25.5">
      <c r="A13" s="25" t="s">
        <v>45</v>
      </c>
      <c s="29" t="s">
        <v>23</v>
      </c>
      <c s="29" t="s">
        <v>421</v>
      </c>
      <c s="25" t="s">
        <v>255</v>
      </c>
      <c s="30" t="s">
        <v>422</v>
      </c>
      <c s="31" t="s">
        <v>56</v>
      </c>
      <c s="32">
        <v>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423</v>
      </c>
    </row>
    <row r="15" spans="1:5" ht="12.75">
      <c r="A15" s="37" t="s">
        <v>51</v>
      </c>
      <c r="E15" s="38" t="s">
        <v>258</v>
      </c>
    </row>
    <row r="16" spans="1:5" ht="12.75">
      <c r="A16" t="s">
        <v>52</v>
      </c>
      <c r="E16" s="36" t="s">
        <v>259</v>
      </c>
    </row>
    <row r="17" spans="1:16" ht="25.5">
      <c r="A17" s="25" t="s">
        <v>45</v>
      </c>
      <c s="29" t="s">
        <v>22</v>
      </c>
      <c s="29" t="s">
        <v>611</v>
      </c>
      <c s="25" t="s">
        <v>47</v>
      </c>
      <c s="30" t="s">
        <v>612</v>
      </c>
      <c s="31" t="s">
        <v>56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25.5">
      <c r="A18" s="35" t="s">
        <v>50</v>
      </c>
      <c r="E18" s="36" t="s">
        <v>612</v>
      </c>
    </row>
    <row r="19" spans="1:5" ht="12.75">
      <c r="A19" s="37" t="s">
        <v>51</v>
      </c>
      <c r="E19" s="38" t="s">
        <v>264</v>
      </c>
    </row>
    <row r="20" spans="1:5" ht="12.75">
      <c r="A20" t="s">
        <v>52</v>
      </c>
      <c r="E20" s="36" t="s">
        <v>253</v>
      </c>
    </row>
    <row r="21" spans="1:16" ht="12.75">
      <c r="A21" s="25" t="s">
        <v>45</v>
      </c>
      <c s="29" t="s">
        <v>33</v>
      </c>
      <c s="29" t="s">
        <v>613</v>
      </c>
      <c s="25" t="s">
        <v>47</v>
      </c>
      <c s="30" t="s">
        <v>614</v>
      </c>
      <c s="31" t="s">
        <v>262</v>
      </c>
      <c s="32">
        <v>2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76.5">
      <c r="A22" s="35" t="s">
        <v>50</v>
      </c>
      <c r="E22" s="36" t="s">
        <v>615</v>
      </c>
    </row>
    <row r="23" spans="1:5" ht="38.25">
      <c r="A23" s="37" t="s">
        <v>51</v>
      </c>
      <c r="E23" s="38" t="s">
        <v>616</v>
      </c>
    </row>
    <row r="24" spans="1:5" ht="12.75">
      <c r="A24" t="s">
        <v>52</v>
      </c>
      <c r="E24" s="36" t="s">
        <v>590</v>
      </c>
    </row>
    <row r="25" spans="1:16" ht="12.75">
      <c r="A25" s="25" t="s">
        <v>45</v>
      </c>
      <c s="29" t="s">
        <v>35</v>
      </c>
      <c s="29" t="s">
        <v>425</v>
      </c>
      <c s="25" t="s">
        <v>47</v>
      </c>
      <c s="30" t="s">
        <v>426</v>
      </c>
      <c s="31" t="s">
        <v>56</v>
      </c>
      <c s="32">
        <v>10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76.5">
      <c r="A26" s="35" t="s">
        <v>50</v>
      </c>
      <c r="E26" s="36" t="s">
        <v>617</v>
      </c>
    </row>
    <row r="27" spans="1:5" ht="12.75">
      <c r="A27" s="37" t="s">
        <v>51</v>
      </c>
      <c r="E27" s="38" t="s">
        <v>618</v>
      </c>
    </row>
    <row r="28" spans="1:5" ht="12.75">
      <c r="A28" t="s">
        <v>52</v>
      </c>
      <c r="E28" s="36" t="s">
        <v>47</v>
      </c>
    </row>
    <row r="29" spans="1:16" ht="12.75">
      <c r="A29" s="25" t="s">
        <v>45</v>
      </c>
      <c s="29" t="s">
        <v>37</v>
      </c>
      <c s="29" t="s">
        <v>619</v>
      </c>
      <c s="25" t="s">
        <v>47</v>
      </c>
      <c s="30" t="s">
        <v>620</v>
      </c>
      <c s="31" t="s">
        <v>262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38.25">
      <c r="A30" s="35" t="s">
        <v>50</v>
      </c>
      <c r="E30" s="36" t="s">
        <v>621</v>
      </c>
    </row>
    <row r="31" spans="1:5" ht="12.75">
      <c r="A31" s="37" t="s">
        <v>51</v>
      </c>
      <c r="E31" s="38" t="s">
        <v>264</v>
      </c>
    </row>
    <row r="32" spans="1:5" ht="12.75">
      <c r="A32" t="s">
        <v>52</v>
      </c>
      <c r="E32" s="36" t="s">
        <v>253</v>
      </c>
    </row>
    <row r="33" spans="1:16" ht="12.75">
      <c r="A33" s="25" t="s">
        <v>45</v>
      </c>
      <c s="29" t="s">
        <v>71</v>
      </c>
      <c s="29" t="s">
        <v>429</v>
      </c>
      <c s="25" t="s">
        <v>47</v>
      </c>
      <c s="30" t="s">
        <v>430</v>
      </c>
      <c s="31" t="s">
        <v>262</v>
      </c>
      <c s="32">
        <v>1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12.75">
      <c r="A34" s="35" t="s">
        <v>50</v>
      </c>
      <c r="E34" s="36" t="s">
        <v>47</v>
      </c>
    </row>
    <row r="35" spans="1:5" ht="12.75">
      <c r="A35" s="37" t="s">
        <v>51</v>
      </c>
      <c r="E35" s="38" t="s">
        <v>264</v>
      </c>
    </row>
    <row r="36" spans="1:5" ht="12.75">
      <c r="A36" t="s">
        <v>52</v>
      </c>
      <c r="E36" s="36" t="s">
        <v>253</v>
      </c>
    </row>
    <row r="37" spans="1:18" ht="12.75" customHeight="1">
      <c r="A37" s="6" t="s">
        <v>43</v>
      </c>
      <c s="6"/>
      <c s="40" t="s">
        <v>29</v>
      </c>
      <c s="6"/>
      <c s="27" t="s">
        <v>442</v>
      </c>
      <c s="6"/>
      <c s="6"/>
      <c s="6"/>
      <c s="41">
        <f>0+Q37</f>
      </c>
      <c r="O37">
        <f>0+R37</f>
      </c>
      <c r="Q37">
        <f>0+I38+I42+I46+I50+I54+I58</f>
      </c>
      <c>
        <f>0+O38+O42+O46+O50+O54+O58</f>
      </c>
    </row>
    <row r="38" spans="1:16" ht="25.5">
      <c r="A38" s="25" t="s">
        <v>45</v>
      </c>
      <c s="29" t="s">
        <v>75</v>
      </c>
      <c s="29" t="s">
        <v>622</v>
      </c>
      <c s="25" t="s">
        <v>47</v>
      </c>
      <c s="30" t="s">
        <v>623</v>
      </c>
      <c s="31" t="s">
        <v>290</v>
      </c>
      <c s="32">
        <v>21.467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624</v>
      </c>
    </row>
    <row r="41" spans="1:5" ht="63.75">
      <c r="A41" t="s">
        <v>52</v>
      </c>
      <c r="E41" s="36" t="s">
        <v>625</v>
      </c>
    </row>
    <row r="42" spans="1:16" ht="12.75">
      <c r="A42" s="25" t="s">
        <v>45</v>
      </c>
      <c s="29" t="s">
        <v>40</v>
      </c>
      <c s="29" t="s">
        <v>626</v>
      </c>
      <c s="25" t="s">
        <v>47</v>
      </c>
      <c s="30" t="s">
        <v>627</v>
      </c>
      <c s="31" t="s">
        <v>290</v>
      </c>
      <c s="32">
        <v>13.595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63.75">
      <c r="A44" s="37" t="s">
        <v>51</v>
      </c>
      <c r="E44" s="38" t="s">
        <v>628</v>
      </c>
    </row>
    <row r="45" spans="1:5" ht="63.75">
      <c r="A45" t="s">
        <v>52</v>
      </c>
      <c r="E45" s="36" t="s">
        <v>625</v>
      </c>
    </row>
    <row r="46" spans="1:16" ht="12.75">
      <c r="A46" s="25" t="s">
        <v>45</v>
      </c>
      <c s="29" t="s">
        <v>42</v>
      </c>
      <c s="29" t="s">
        <v>448</v>
      </c>
      <c s="25" t="s">
        <v>47</v>
      </c>
      <c s="30" t="s">
        <v>449</v>
      </c>
      <c s="31" t="s">
        <v>290</v>
      </c>
      <c s="32">
        <v>40.196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38.25">
      <c r="A48" s="37" t="s">
        <v>51</v>
      </c>
      <c r="E48" s="38" t="s">
        <v>629</v>
      </c>
    </row>
    <row r="49" spans="1:5" ht="369.75">
      <c r="A49" t="s">
        <v>52</v>
      </c>
      <c r="E49" s="36" t="s">
        <v>452</v>
      </c>
    </row>
    <row r="50" spans="1:16" ht="12.75">
      <c r="A50" s="25" t="s">
        <v>45</v>
      </c>
      <c s="29" t="s">
        <v>85</v>
      </c>
      <c s="29" t="s">
        <v>453</v>
      </c>
      <c s="25" t="s">
        <v>47</v>
      </c>
      <c s="30" t="s">
        <v>454</v>
      </c>
      <c s="31" t="s">
        <v>290</v>
      </c>
      <c s="32">
        <v>17.514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7" t="s">
        <v>51</v>
      </c>
      <c r="E52" s="38" t="s">
        <v>630</v>
      </c>
    </row>
    <row r="53" spans="1:5" ht="369.75">
      <c r="A53" t="s">
        <v>52</v>
      </c>
      <c r="E53" s="36" t="s">
        <v>457</v>
      </c>
    </row>
    <row r="54" spans="1:16" ht="12.75">
      <c r="A54" s="25" t="s">
        <v>45</v>
      </c>
      <c s="29" t="s">
        <v>89</v>
      </c>
      <c s="29" t="s">
        <v>476</v>
      </c>
      <c s="25" t="s">
        <v>47</v>
      </c>
      <c s="30" t="s">
        <v>477</v>
      </c>
      <c s="31" t="s">
        <v>229</v>
      </c>
      <c s="32">
        <v>43.784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631</v>
      </c>
    </row>
    <row r="57" spans="1:5" ht="25.5">
      <c r="A57" t="s">
        <v>52</v>
      </c>
      <c r="E57" s="36" t="s">
        <v>479</v>
      </c>
    </row>
    <row r="58" spans="1:16" ht="12.75">
      <c r="A58" s="25" t="s">
        <v>45</v>
      </c>
      <c s="29" t="s">
        <v>93</v>
      </c>
      <c s="29" t="s">
        <v>480</v>
      </c>
      <c s="25" t="s">
        <v>47</v>
      </c>
      <c s="30" t="s">
        <v>481</v>
      </c>
      <c s="31" t="s">
        <v>229</v>
      </c>
      <c s="32">
        <v>43.784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631</v>
      </c>
    </row>
    <row r="61" spans="1:5" ht="25.5">
      <c r="A61" t="s">
        <v>52</v>
      </c>
      <c r="E61" s="36" t="s">
        <v>479</v>
      </c>
    </row>
    <row r="62" spans="1:18" ht="12.75" customHeight="1">
      <c r="A62" s="6" t="s">
        <v>43</v>
      </c>
      <c s="6"/>
      <c s="40" t="s">
        <v>33</v>
      </c>
      <c s="6"/>
      <c s="27" t="s">
        <v>511</v>
      </c>
      <c s="6"/>
      <c s="6"/>
      <c s="6"/>
      <c s="41">
        <f>0+Q62</f>
      </c>
      <c r="O62">
        <f>0+R62</f>
      </c>
      <c r="Q62">
        <f>0+I63+I67+I71+I75</f>
      </c>
      <c>
        <f>0+O63+O67+O71+O75</f>
      </c>
    </row>
    <row r="63" spans="1:16" ht="12.75">
      <c r="A63" s="25" t="s">
        <v>45</v>
      </c>
      <c s="29" t="s">
        <v>97</v>
      </c>
      <c s="29" t="s">
        <v>512</v>
      </c>
      <c s="25" t="s">
        <v>47</v>
      </c>
      <c s="30" t="s">
        <v>513</v>
      </c>
      <c s="31" t="s">
        <v>290</v>
      </c>
      <c s="32">
        <v>2.232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12.75">
      <c r="A64" s="35" t="s">
        <v>50</v>
      </c>
      <c r="E64" s="36" t="s">
        <v>47</v>
      </c>
    </row>
    <row r="65" spans="1:5" ht="12.75">
      <c r="A65" s="37" t="s">
        <v>51</v>
      </c>
      <c r="E65" s="38" t="s">
        <v>632</v>
      </c>
    </row>
    <row r="66" spans="1:5" ht="369.75">
      <c r="A66" t="s">
        <v>52</v>
      </c>
      <c r="E66" s="36" t="s">
        <v>515</v>
      </c>
    </row>
    <row r="67" spans="1:16" ht="12.75">
      <c r="A67" s="25" t="s">
        <v>45</v>
      </c>
      <c s="29" t="s">
        <v>101</v>
      </c>
      <c s="29" t="s">
        <v>516</v>
      </c>
      <c s="25" t="s">
        <v>47</v>
      </c>
      <c s="30" t="s">
        <v>517</v>
      </c>
      <c s="31" t="s">
        <v>290</v>
      </c>
      <c s="32">
        <v>2.052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633</v>
      </c>
    </row>
    <row r="69" spans="1:5" ht="12.75">
      <c r="A69" s="37" t="s">
        <v>51</v>
      </c>
      <c r="E69" s="38" t="s">
        <v>634</v>
      </c>
    </row>
    <row r="70" spans="1:5" ht="369.75">
      <c r="A70" t="s">
        <v>52</v>
      </c>
      <c r="E70" s="36" t="s">
        <v>515</v>
      </c>
    </row>
    <row r="71" spans="1:16" ht="12.75">
      <c r="A71" s="25" t="s">
        <v>45</v>
      </c>
      <c s="29" t="s">
        <v>105</v>
      </c>
      <c s="29" t="s">
        <v>635</v>
      </c>
      <c s="25" t="s">
        <v>47</v>
      </c>
      <c s="30" t="s">
        <v>636</v>
      </c>
      <c s="31" t="s">
        <v>290</v>
      </c>
      <c s="32">
        <v>9.12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47</v>
      </c>
    </row>
    <row r="73" spans="1:5" ht="12.75">
      <c r="A73" s="37" t="s">
        <v>51</v>
      </c>
      <c r="E73" s="38" t="s">
        <v>637</v>
      </c>
    </row>
    <row r="74" spans="1:5" ht="369.75">
      <c r="A74" t="s">
        <v>52</v>
      </c>
      <c r="E74" s="36" t="s">
        <v>515</v>
      </c>
    </row>
    <row r="75" spans="1:16" ht="12.75">
      <c r="A75" s="25" t="s">
        <v>45</v>
      </c>
      <c s="29" t="s">
        <v>109</v>
      </c>
      <c s="29" t="s">
        <v>519</v>
      </c>
      <c s="25" t="s">
        <v>47</v>
      </c>
      <c s="30" t="s">
        <v>520</v>
      </c>
      <c s="31" t="s">
        <v>290</v>
      </c>
      <c s="32">
        <v>6.75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50</v>
      </c>
      <c r="E76" s="36" t="s">
        <v>638</v>
      </c>
    </row>
    <row r="77" spans="1:5" ht="12.75">
      <c r="A77" s="37" t="s">
        <v>51</v>
      </c>
      <c r="E77" s="38" t="s">
        <v>639</v>
      </c>
    </row>
    <row r="78" spans="1:5" ht="38.25">
      <c r="A78" t="s">
        <v>52</v>
      </c>
      <c r="E78" s="36" t="s">
        <v>522</v>
      </c>
    </row>
    <row r="79" spans="1:18" ht="12.75" customHeight="1">
      <c r="A79" s="6" t="s">
        <v>43</v>
      </c>
      <c s="6"/>
      <c s="40" t="s">
        <v>35</v>
      </c>
      <c s="6"/>
      <c s="27" t="s">
        <v>287</v>
      </c>
      <c s="6"/>
      <c s="6"/>
      <c s="6"/>
      <c s="41">
        <f>0+Q79</f>
      </c>
      <c r="O79">
        <f>0+R79</f>
      </c>
      <c r="Q79">
        <f>0+I80</f>
      </c>
      <c>
        <f>0+O80</f>
      </c>
    </row>
    <row r="80" spans="1:16" ht="12.75">
      <c r="A80" s="25" t="s">
        <v>45</v>
      </c>
      <c s="29" t="s">
        <v>113</v>
      </c>
      <c s="29" t="s">
        <v>640</v>
      </c>
      <c s="25" t="s">
        <v>47</v>
      </c>
      <c s="30" t="s">
        <v>641</v>
      </c>
      <c s="31" t="s">
        <v>229</v>
      </c>
      <c s="32">
        <v>10.032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12.75">
      <c r="A81" s="35" t="s">
        <v>50</v>
      </c>
      <c r="E81" s="36" t="s">
        <v>47</v>
      </c>
    </row>
    <row r="82" spans="1:5" ht="38.25">
      <c r="A82" s="37" t="s">
        <v>51</v>
      </c>
      <c r="E82" s="38" t="s">
        <v>642</v>
      </c>
    </row>
    <row r="83" spans="1:5" ht="51">
      <c r="A83" t="s">
        <v>52</v>
      </c>
      <c r="E83" s="36" t="s">
        <v>643</v>
      </c>
    </row>
    <row r="84" spans="1:18" ht="12.75" customHeight="1">
      <c r="A84" s="6" t="s">
        <v>43</v>
      </c>
      <c s="6"/>
      <c s="40" t="s">
        <v>75</v>
      </c>
      <c s="6"/>
      <c s="27" t="s">
        <v>644</v>
      </c>
      <c s="6"/>
      <c s="6"/>
      <c s="6"/>
      <c s="41">
        <f>0+Q84</f>
      </c>
      <c r="O84">
        <f>0+R84</f>
      </c>
      <c r="Q84">
        <f>0+I85</f>
      </c>
      <c>
        <f>0+O85</f>
      </c>
    </row>
    <row r="85" spans="1:16" ht="12.75">
      <c r="A85" s="25" t="s">
        <v>45</v>
      </c>
      <c s="29" t="s">
        <v>117</v>
      </c>
      <c s="29" t="s">
        <v>549</v>
      </c>
      <c s="25" t="s">
        <v>47</v>
      </c>
      <c s="30" t="s">
        <v>550</v>
      </c>
      <c s="31" t="s">
        <v>69</v>
      </c>
      <c s="32">
        <v>13.75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645</v>
      </c>
    </row>
    <row r="87" spans="1:5" ht="12.75">
      <c r="A87" s="37" t="s">
        <v>51</v>
      </c>
      <c r="E87" s="38" t="s">
        <v>646</v>
      </c>
    </row>
    <row r="88" spans="1:5" ht="255">
      <c r="A88" t="s">
        <v>52</v>
      </c>
      <c r="E88" s="36" t="s">
        <v>436</v>
      </c>
    </row>
    <row r="89" spans="1:18" ht="12.75" customHeight="1">
      <c r="A89" s="6" t="s">
        <v>43</v>
      </c>
      <c s="6"/>
      <c s="40" t="s">
        <v>40</v>
      </c>
      <c s="6"/>
      <c s="27" t="s">
        <v>342</v>
      </c>
      <c s="6"/>
      <c s="6"/>
      <c s="6"/>
      <c s="41">
        <f>0+Q89</f>
      </c>
      <c r="O89">
        <f>0+R89</f>
      </c>
      <c r="Q89">
        <f>0+I90+I94+I98</f>
      </c>
      <c>
        <f>0+O90+O94+O98</f>
      </c>
    </row>
    <row r="90" spans="1:16" ht="12.75">
      <c r="A90" s="25" t="s">
        <v>45</v>
      </c>
      <c s="29" t="s">
        <v>121</v>
      </c>
      <c s="29" t="s">
        <v>647</v>
      </c>
      <c s="25" t="s">
        <v>47</v>
      </c>
      <c s="30" t="s">
        <v>648</v>
      </c>
      <c s="31" t="s">
        <v>69</v>
      </c>
      <c s="32">
        <v>12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7" t="s">
        <v>51</v>
      </c>
      <c r="E92" s="38" t="s">
        <v>649</v>
      </c>
    </row>
    <row r="93" spans="1:5" ht="25.5">
      <c r="A93" t="s">
        <v>52</v>
      </c>
      <c r="E93" s="36" t="s">
        <v>650</v>
      </c>
    </row>
    <row r="94" spans="1:16" ht="12.75">
      <c r="A94" s="25" t="s">
        <v>45</v>
      </c>
      <c s="29" t="s">
        <v>125</v>
      </c>
      <c s="29" t="s">
        <v>651</v>
      </c>
      <c s="25" t="s">
        <v>47</v>
      </c>
      <c s="30" t="s">
        <v>652</v>
      </c>
      <c s="31" t="s">
        <v>229</v>
      </c>
      <c s="32">
        <v>62.7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25.5">
      <c r="A95" s="35" t="s">
        <v>50</v>
      </c>
      <c r="E95" s="36" t="s">
        <v>653</v>
      </c>
    </row>
    <row r="96" spans="1:5" ht="12.75">
      <c r="A96" s="37" t="s">
        <v>51</v>
      </c>
      <c r="E96" s="38" t="s">
        <v>654</v>
      </c>
    </row>
    <row r="97" spans="1:5" ht="267.75">
      <c r="A97" t="s">
        <v>52</v>
      </c>
      <c r="E97" s="36" t="s">
        <v>655</v>
      </c>
    </row>
    <row r="98" spans="1:16" ht="12.75">
      <c r="A98" s="25" t="s">
        <v>45</v>
      </c>
      <c s="29" t="s">
        <v>137</v>
      </c>
      <c s="29" t="s">
        <v>656</v>
      </c>
      <c s="25" t="s">
        <v>47</v>
      </c>
      <c s="30" t="s">
        <v>657</v>
      </c>
      <c s="31" t="s">
        <v>69</v>
      </c>
      <c s="32">
        <v>22.8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25.5">
      <c r="A99" s="35" t="s">
        <v>50</v>
      </c>
      <c r="E99" s="36" t="s">
        <v>658</v>
      </c>
    </row>
    <row r="100" spans="1:5" ht="12.75">
      <c r="A100" s="37" t="s">
        <v>51</v>
      </c>
      <c r="E100" s="38" t="s">
        <v>659</v>
      </c>
    </row>
    <row r="101" spans="1:5" ht="25.5">
      <c r="A101" t="s">
        <v>52</v>
      </c>
      <c r="E101" s="36" t="s">
        <v>660</v>
      </c>
    </row>
    <row r="102" spans="1:18" ht="12.75" customHeight="1">
      <c r="A102" s="6" t="s">
        <v>43</v>
      </c>
      <c s="6"/>
      <c s="40" t="s">
        <v>17</v>
      </c>
      <c s="6"/>
      <c s="27" t="s">
        <v>234</v>
      </c>
      <c s="6"/>
      <c s="6"/>
      <c s="6"/>
      <c s="41">
        <f>0+Q102</f>
      </c>
      <c r="O102">
        <f>0+R102</f>
      </c>
      <c r="Q102">
        <f>0+I103+I107+I111+I115</f>
      </c>
      <c>
        <f>0+O103+O107+O111+O115</f>
      </c>
    </row>
    <row r="103" spans="1:16" ht="25.5">
      <c r="A103" s="25" t="s">
        <v>45</v>
      </c>
      <c s="29" t="s">
        <v>141</v>
      </c>
      <c s="29" t="s">
        <v>394</v>
      </c>
      <c s="25" t="s">
        <v>47</v>
      </c>
      <c s="30" t="s">
        <v>395</v>
      </c>
      <c s="31" t="s">
        <v>238</v>
      </c>
      <c s="32">
        <v>129.492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25.5">
      <c r="A104" s="35" t="s">
        <v>50</v>
      </c>
      <c r="E104" s="36" t="s">
        <v>239</v>
      </c>
    </row>
    <row r="105" spans="1:5" ht="63.75">
      <c r="A105" s="37" t="s">
        <v>51</v>
      </c>
      <c r="E105" s="38" t="s">
        <v>661</v>
      </c>
    </row>
    <row r="106" spans="1:5" ht="165.75">
      <c r="A106" t="s">
        <v>52</v>
      </c>
      <c r="E106" s="36" t="s">
        <v>397</v>
      </c>
    </row>
    <row r="107" spans="1:16" ht="25.5">
      <c r="A107" s="25" t="s">
        <v>45</v>
      </c>
      <c s="29" t="s">
        <v>145</v>
      </c>
      <c s="29" t="s">
        <v>605</v>
      </c>
      <c s="25" t="s">
        <v>47</v>
      </c>
      <c s="30" t="s">
        <v>606</v>
      </c>
      <c s="31" t="s">
        <v>238</v>
      </c>
      <c s="32">
        <v>43.785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25.5">
      <c r="A108" s="35" t="s">
        <v>50</v>
      </c>
      <c r="E108" s="36" t="s">
        <v>239</v>
      </c>
    </row>
    <row r="109" spans="1:5" ht="38.25">
      <c r="A109" s="37" t="s">
        <v>51</v>
      </c>
      <c r="E109" s="38" t="s">
        <v>662</v>
      </c>
    </row>
    <row r="110" spans="1:5" ht="165.75">
      <c r="A110" t="s">
        <v>52</v>
      </c>
      <c r="E110" s="36" t="s">
        <v>397</v>
      </c>
    </row>
    <row r="111" spans="1:16" ht="25.5">
      <c r="A111" s="25" t="s">
        <v>45</v>
      </c>
      <c s="29" t="s">
        <v>149</v>
      </c>
      <c s="29" t="s">
        <v>663</v>
      </c>
      <c s="25" t="s">
        <v>47</v>
      </c>
      <c s="30" t="s">
        <v>664</v>
      </c>
      <c s="31" t="s">
        <v>238</v>
      </c>
      <c s="32">
        <v>22.181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25.5">
      <c r="A112" s="35" t="s">
        <v>50</v>
      </c>
      <c r="E112" s="36" t="s">
        <v>239</v>
      </c>
    </row>
    <row r="113" spans="1:5" ht="76.5">
      <c r="A113" s="37" t="s">
        <v>51</v>
      </c>
      <c r="E113" s="38" t="s">
        <v>665</v>
      </c>
    </row>
    <row r="114" spans="1:5" ht="165.75">
      <c r="A114" t="s">
        <v>52</v>
      </c>
      <c r="E114" s="36" t="s">
        <v>397</v>
      </c>
    </row>
    <row r="115" spans="1:16" ht="25.5">
      <c r="A115" s="25" t="s">
        <v>45</v>
      </c>
      <c s="29" t="s">
        <v>153</v>
      </c>
      <c s="29" t="s">
        <v>398</v>
      </c>
      <c s="25" t="s">
        <v>47</v>
      </c>
      <c s="30" t="s">
        <v>399</v>
      </c>
      <c s="31" t="s">
        <v>238</v>
      </c>
      <c s="32">
        <v>2.813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25.5">
      <c r="A116" s="35" t="s">
        <v>50</v>
      </c>
      <c r="E116" s="36" t="s">
        <v>239</v>
      </c>
    </row>
    <row r="117" spans="1:5" ht="12.75">
      <c r="A117" s="37" t="s">
        <v>51</v>
      </c>
      <c r="E117" s="38" t="s">
        <v>666</v>
      </c>
    </row>
    <row r="118" spans="1:5" ht="165.75">
      <c r="A118" t="s">
        <v>52</v>
      </c>
      <c r="E118" s="36" t="s">
        <v>397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0+O8+O33+O94+O107+O112+O129+O170+O195+O260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667</v>
      </c>
      <c s="42">
        <f>0+I8+I33+I94+I107+I112+I129+I170+I195+I260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667</v>
      </c>
      <c s="6"/>
      <c s="18" t="s">
        <v>668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248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254</v>
      </c>
      <c s="25" t="s">
        <v>255</v>
      </c>
      <c s="30" t="s">
        <v>256</v>
      </c>
      <c s="31" t="s">
        <v>56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257</v>
      </c>
    </row>
    <row r="11" spans="1:5" ht="12.75">
      <c r="A11" s="37" t="s">
        <v>51</v>
      </c>
      <c r="E11" s="38" t="s">
        <v>264</v>
      </c>
    </row>
    <row r="12" spans="1:5" ht="12.75">
      <c r="A12" t="s">
        <v>52</v>
      </c>
      <c r="E12" s="36" t="s">
        <v>259</v>
      </c>
    </row>
    <row r="13" spans="1:16" ht="25.5">
      <c r="A13" s="25" t="s">
        <v>45</v>
      </c>
      <c s="29" t="s">
        <v>23</v>
      </c>
      <c s="29" t="s">
        <v>421</v>
      </c>
      <c s="25" t="s">
        <v>255</v>
      </c>
      <c s="30" t="s">
        <v>422</v>
      </c>
      <c s="31" t="s">
        <v>56</v>
      </c>
      <c s="32">
        <v>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669</v>
      </c>
    </row>
    <row r="15" spans="1:5" ht="12.75">
      <c r="A15" s="37" t="s">
        <v>51</v>
      </c>
      <c r="E15" s="38" t="s">
        <v>670</v>
      </c>
    </row>
    <row r="16" spans="1:5" ht="12.75">
      <c r="A16" t="s">
        <v>52</v>
      </c>
      <c r="E16" s="36" t="s">
        <v>259</v>
      </c>
    </row>
    <row r="17" spans="1:16" ht="25.5">
      <c r="A17" s="25" t="s">
        <v>45</v>
      </c>
      <c s="29" t="s">
        <v>22</v>
      </c>
      <c s="29" t="s">
        <v>611</v>
      </c>
      <c s="25" t="s">
        <v>47</v>
      </c>
      <c s="30" t="s">
        <v>612</v>
      </c>
      <c s="31" t="s">
        <v>56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25.5">
      <c r="A18" s="35" t="s">
        <v>50</v>
      </c>
      <c r="E18" s="36" t="s">
        <v>612</v>
      </c>
    </row>
    <row r="19" spans="1:5" ht="12.75">
      <c r="A19" s="37" t="s">
        <v>51</v>
      </c>
      <c r="E19" s="38" t="s">
        <v>264</v>
      </c>
    </row>
    <row r="20" spans="1:5" ht="12.75">
      <c r="A20" t="s">
        <v>52</v>
      </c>
      <c r="E20" s="36" t="s">
        <v>253</v>
      </c>
    </row>
    <row r="21" spans="1:16" ht="12.75">
      <c r="A21" s="25" t="s">
        <v>45</v>
      </c>
      <c s="29" t="s">
        <v>37</v>
      </c>
      <c s="29" t="s">
        <v>619</v>
      </c>
      <c s="25" t="s">
        <v>47</v>
      </c>
      <c s="30" t="s">
        <v>620</v>
      </c>
      <c s="31" t="s">
        <v>262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671</v>
      </c>
    </row>
    <row r="23" spans="1:5" ht="12.75">
      <c r="A23" s="37" t="s">
        <v>51</v>
      </c>
      <c r="E23" s="38" t="s">
        <v>264</v>
      </c>
    </row>
    <row r="24" spans="1:5" ht="12.75">
      <c r="A24" t="s">
        <v>52</v>
      </c>
      <c r="E24" s="36" t="s">
        <v>253</v>
      </c>
    </row>
    <row r="25" spans="1:16" ht="12.75">
      <c r="A25" s="25" t="s">
        <v>45</v>
      </c>
      <c s="29" t="s">
        <v>71</v>
      </c>
      <c s="29" t="s">
        <v>429</v>
      </c>
      <c s="25" t="s">
        <v>47</v>
      </c>
      <c s="30" t="s">
        <v>430</v>
      </c>
      <c s="31" t="s">
        <v>262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264</v>
      </c>
    </row>
    <row r="28" spans="1:5" ht="12.75">
      <c r="A28" t="s">
        <v>52</v>
      </c>
      <c r="E28" s="36" t="s">
        <v>253</v>
      </c>
    </row>
    <row r="29" spans="1:16" ht="12.75">
      <c r="A29" s="25" t="s">
        <v>45</v>
      </c>
      <c s="29" t="s">
        <v>75</v>
      </c>
      <c s="29" t="s">
        <v>672</v>
      </c>
      <c s="25" t="s">
        <v>47</v>
      </c>
      <c s="30" t="s">
        <v>673</v>
      </c>
      <c s="31" t="s">
        <v>433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434</v>
      </c>
    </row>
    <row r="31" spans="1:5" ht="12.75">
      <c r="A31" s="37" t="s">
        <v>51</v>
      </c>
      <c r="E31" s="38" t="s">
        <v>674</v>
      </c>
    </row>
    <row r="32" spans="1:5" ht="255">
      <c r="A32" t="s">
        <v>52</v>
      </c>
      <c r="E32" s="36" t="s">
        <v>436</v>
      </c>
    </row>
    <row r="33" spans="1:18" ht="12.75" customHeight="1">
      <c r="A33" s="6" t="s">
        <v>43</v>
      </c>
      <c s="6"/>
      <c s="40" t="s">
        <v>29</v>
      </c>
      <c s="6"/>
      <c s="27" t="s">
        <v>442</v>
      </c>
      <c s="6"/>
      <c s="6"/>
      <c s="6"/>
      <c s="41">
        <f>0+Q33</f>
      </c>
      <c r="O33">
        <f>0+R33</f>
      </c>
      <c r="Q33">
        <f>0+I34+I38+I42+I46+I50+I54+I58+I62+I66+I70+I74+I78+I82+I86+I90</f>
      </c>
      <c>
        <f>0+O34+O38+O42+O46+O50+O54+O58+O62+O66+O70+O74+O78+O82+O86+O90</f>
      </c>
    </row>
    <row r="34" spans="1:16" ht="12.75">
      <c r="A34" s="25" t="s">
        <v>45</v>
      </c>
      <c s="29" t="s">
        <v>40</v>
      </c>
      <c s="29" t="s">
        <v>443</v>
      </c>
      <c s="25" t="s">
        <v>47</v>
      </c>
      <c s="30" t="s">
        <v>444</v>
      </c>
      <c s="31" t="s">
        <v>229</v>
      </c>
      <c s="32">
        <v>371.018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12.75">
      <c r="A36" s="37" t="s">
        <v>51</v>
      </c>
      <c r="E36" s="38" t="s">
        <v>675</v>
      </c>
    </row>
    <row r="37" spans="1:5" ht="12.75">
      <c r="A37" t="s">
        <v>52</v>
      </c>
      <c r="E37" s="36" t="s">
        <v>447</v>
      </c>
    </row>
    <row r="38" spans="1:16" ht="25.5">
      <c r="A38" s="25" t="s">
        <v>45</v>
      </c>
      <c s="29" t="s">
        <v>42</v>
      </c>
      <c s="29" t="s">
        <v>622</v>
      </c>
      <c s="25" t="s">
        <v>47</v>
      </c>
      <c s="30" t="s">
        <v>623</v>
      </c>
      <c s="31" t="s">
        <v>290</v>
      </c>
      <c s="32">
        <v>96.606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47</v>
      </c>
    </row>
    <row r="40" spans="1:5" ht="25.5">
      <c r="A40" s="37" t="s">
        <v>51</v>
      </c>
      <c r="E40" s="38" t="s">
        <v>676</v>
      </c>
    </row>
    <row r="41" spans="1:5" ht="63.75">
      <c r="A41" t="s">
        <v>52</v>
      </c>
      <c r="E41" s="36" t="s">
        <v>625</v>
      </c>
    </row>
    <row r="42" spans="1:16" ht="12.75">
      <c r="A42" s="25" t="s">
        <v>45</v>
      </c>
      <c s="29" t="s">
        <v>85</v>
      </c>
      <c s="29" t="s">
        <v>626</v>
      </c>
      <c s="25" t="s">
        <v>47</v>
      </c>
      <c s="30" t="s">
        <v>627</v>
      </c>
      <c s="31" t="s">
        <v>290</v>
      </c>
      <c s="32">
        <v>33.399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63.75">
      <c r="A44" s="37" t="s">
        <v>51</v>
      </c>
      <c r="E44" s="38" t="s">
        <v>677</v>
      </c>
    </row>
    <row r="45" spans="1:5" ht="63.75">
      <c r="A45" t="s">
        <v>52</v>
      </c>
      <c r="E45" s="36" t="s">
        <v>625</v>
      </c>
    </row>
    <row r="46" spans="1:16" ht="12.75">
      <c r="A46" s="25" t="s">
        <v>45</v>
      </c>
      <c s="29" t="s">
        <v>89</v>
      </c>
      <c s="29" t="s">
        <v>448</v>
      </c>
      <c s="25" t="s">
        <v>47</v>
      </c>
      <c s="30" t="s">
        <v>449</v>
      </c>
      <c s="31" t="s">
        <v>290</v>
      </c>
      <c s="32">
        <v>369.757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25.5">
      <c r="A47" s="35" t="s">
        <v>50</v>
      </c>
      <c r="E47" s="36" t="s">
        <v>678</v>
      </c>
    </row>
    <row r="48" spans="1:5" ht="153">
      <c r="A48" s="37" t="s">
        <v>51</v>
      </c>
      <c r="E48" s="38" t="s">
        <v>679</v>
      </c>
    </row>
    <row r="49" spans="1:5" ht="369.75">
      <c r="A49" t="s">
        <v>52</v>
      </c>
      <c r="E49" s="36" t="s">
        <v>452</v>
      </c>
    </row>
    <row r="50" spans="1:16" ht="12.75">
      <c r="A50" s="25" t="s">
        <v>45</v>
      </c>
      <c s="29" t="s">
        <v>93</v>
      </c>
      <c s="29" t="s">
        <v>453</v>
      </c>
      <c s="25" t="s">
        <v>47</v>
      </c>
      <c s="30" t="s">
        <v>454</v>
      </c>
      <c s="31" t="s">
        <v>290</v>
      </c>
      <c s="32">
        <v>145.461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40.25">
      <c r="A52" s="37" t="s">
        <v>51</v>
      </c>
      <c r="E52" s="38" t="s">
        <v>680</v>
      </c>
    </row>
    <row r="53" spans="1:5" ht="369.75">
      <c r="A53" t="s">
        <v>52</v>
      </c>
      <c r="E53" s="36" t="s">
        <v>457</v>
      </c>
    </row>
    <row r="54" spans="1:16" ht="12.75">
      <c r="A54" s="25" t="s">
        <v>45</v>
      </c>
      <c s="29" t="s">
        <v>97</v>
      </c>
      <c s="29" t="s">
        <v>458</v>
      </c>
      <c s="25" t="s">
        <v>47</v>
      </c>
      <c s="30" t="s">
        <v>459</v>
      </c>
      <c s="31" t="s">
        <v>290</v>
      </c>
      <c s="32">
        <v>6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681</v>
      </c>
    </row>
    <row r="57" spans="1:5" ht="63.75">
      <c r="A57" t="s">
        <v>52</v>
      </c>
      <c r="E57" s="36" t="s">
        <v>461</v>
      </c>
    </row>
    <row r="58" spans="1:16" ht="12.75">
      <c r="A58" s="25" t="s">
        <v>45</v>
      </c>
      <c s="29" t="s">
        <v>101</v>
      </c>
      <c s="29" t="s">
        <v>462</v>
      </c>
      <c s="25" t="s">
        <v>47</v>
      </c>
      <c s="30" t="s">
        <v>463</v>
      </c>
      <c s="31" t="s">
        <v>290</v>
      </c>
      <c s="32">
        <v>39.52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51">
      <c r="A60" s="37" t="s">
        <v>51</v>
      </c>
      <c r="E60" s="38" t="s">
        <v>682</v>
      </c>
    </row>
    <row r="61" spans="1:5" ht="318.75">
      <c r="A61" t="s">
        <v>52</v>
      </c>
      <c r="E61" s="36" t="s">
        <v>465</v>
      </c>
    </row>
    <row r="62" spans="1:16" ht="12.75">
      <c r="A62" s="25" t="s">
        <v>45</v>
      </c>
      <c s="29" t="s">
        <v>105</v>
      </c>
      <c s="29" t="s">
        <v>466</v>
      </c>
      <c s="25" t="s">
        <v>47</v>
      </c>
      <c s="30" t="s">
        <v>467</v>
      </c>
      <c s="31" t="s">
        <v>290</v>
      </c>
      <c s="32">
        <v>41.82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63.75">
      <c r="A64" s="37" t="s">
        <v>51</v>
      </c>
      <c r="E64" s="38" t="s">
        <v>683</v>
      </c>
    </row>
    <row r="65" spans="1:5" ht="318.75">
      <c r="A65" t="s">
        <v>52</v>
      </c>
      <c r="E65" s="36" t="s">
        <v>469</v>
      </c>
    </row>
    <row r="66" spans="1:16" ht="12.75">
      <c r="A66" s="25" t="s">
        <v>45</v>
      </c>
      <c s="29" t="s">
        <v>109</v>
      </c>
      <c s="29" t="s">
        <v>470</v>
      </c>
      <c s="25" t="s">
        <v>47</v>
      </c>
      <c s="30" t="s">
        <v>471</v>
      </c>
      <c s="31" t="s">
        <v>290</v>
      </c>
      <c s="32">
        <v>7.228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25.5">
      <c r="A68" s="37" t="s">
        <v>51</v>
      </c>
      <c r="E68" s="38" t="s">
        <v>684</v>
      </c>
    </row>
    <row r="69" spans="1:5" ht="318.75">
      <c r="A69" t="s">
        <v>52</v>
      </c>
      <c r="E69" s="36" t="s">
        <v>465</v>
      </c>
    </row>
    <row r="70" spans="1:16" ht="12.75">
      <c r="A70" s="25" t="s">
        <v>45</v>
      </c>
      <c s="29" t="s">
        <v>113</v>
      </c>
      <c s="29" t="s">
        <v>473</v>
      </c>
      <c s="25" t="s">
        <v>47</v>
      </c>
      <c s="30" t="s">
        <v>474</v>
      </c>
      <c s="31" t="s">
        <v>290</v>
      </c>
      <c s="32">
        <v>3.098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25.5">
      <c r="A72" s="37" t="s">
        <v>51</v>
      </c>
      <c r="E72" s="38" t="s">
        <v>685</v>
      </c>
    </row>
    <row r="73" spans="1:5" ht="318.75">
      <c r="A73" t="s">
        <v>52</v>
      </c>
      <c r="E73" s="36" t="s">
        <v>469</v>
      </c>
    </row>
    <row r="74" spans="1:16" ht="12.75">
      <c r="A74" s="25" t="s">
        <v>45</v>
      </c>
      <c s="29" t="s">
        <v>117</v>
      </c>
      <c s="29" t="s">
        <v>686</v>
      </c>
      <c s="25" t="s">
        <v>47</v>
      </c>
      <c s="30" t="s">
        <v>687</v>
      </c>
      <c s="31" t="s">
        <v>290</v>
      </c>
      <c s="32">
        <v>72.335</v>
      </c>
      <c s="33">
        <v>0</v>
      </c>
      <c s="34">
        <f>ROUND(ROUND(H74,2)*ROUND(G74,3),2)</f>
      </c>
      <c r="O74">
        <f>(I74*0)/100</f>
      </c>
      <c t="s">
        <v>27</v>
      </c>
    </row>
    <row r="75" spans="1:5" ht="12.75">
      <c r="A75" s="35" t="s">
        <v>50</v>
      </c>
      <c r="E75" s="36" t="s">
        <v>47</v>
      </c>
    </row>
    <row r="76" spans="1:5" ht="63.75">
      <c r="A76" s="37" t="s">
        <v>51</v>
      </c>
      <c r="E76" s="38" t="s">
        <v>688</v>
      </c>
    </row>
    <row r="77" spans="1:5" ht="242.25">
      <c r="A77" t="s">
        <v>52</v>
      </c>
      <c r="E77" s="36" t="s">
        <v>689</v>
      </c>
    </row>
    <row r="78" spans="1:16" ht="12.75">
      <c r="A78" s="25" t="s">
        <v>45</v>
      </c>
      <c s="29" t="s">
        <v>121</v>
      </c>
      <c s="29" t="s">
        <v>476</v>
      </c>
      <c s="25" t="s">
        <v>47</v>
      </c>
      <c s="30" t="s">
        <v>477</v>
      </c>
      <c s="31" t="s">
        <v>229</v>
      </c>
      <c s="32">
        <v>367.017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76.5">
      <c r="A80" s="37" t="s">
        <v>51</v>
      </c>
      <c r="E80" s="38" t="s">
        <v>690</v>
      </c>
    </row>
    <row r="81" spans="1:5" ht="25.5">
      <c r="A81" t="s">
        <v>52</v>
      </c>
      <c r="E81" s="36" t="s">
        <v>479</v>
      </c>
    </row>
    <row r="82" spans="1:16" ht="12.75">
      <c r="A82" s="25" t="s">
        <v>45</v>
      </c>
      <c s="29" t="s">
        <v>125</v>
      </c>
      <c s="29" t="s">
        <v>480</v>
      </c>
      <c s="25" t="s">
        <v>47</v>
      </c>
      <c s="30" t="s">
        <v>481</v>
      </c>
      <c s="31" t="s">
        <v>229</v>
      </c>
      <c s="32">
        <v>367.017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76.5">
      <c r="A84" s="37" t="s">
        <v>51</v>
      </c>
      <c r="E84" s="38" t="s">
        <v>690</v>
      </c>
    </row>
    <row r="85" spans="1:5" ht="25.5">
      <c r="A85" t="s">
        <v>52</v>
      </c>
      <c r="E85" s="36" t="s">
        <v>479</v>
      </c>
    </row>
    <row r="86" spans="1:16" ht="12.75">
      <c r="A86" s="25" t="s">
        <v>45</v>
      </c>
      <c s="29" t="s">
        <v>129</v>
      </c>
      <c s="29" t="s">
        <v>483</v>
      </c>
      <c s="25" t="s">
        <v>47</v>
      </c>
      <c s="30" t="s">
        <v>484</v>
      </c>
      <c s="31" t="s">
        <v>229</v>
      </c>
      <c s="32">
        <v>832.5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38.25">
      <c r="A87" s="35" t="s">
        <v>50</v>
      </c>
      <c r="E87" s="36" t="s">
        <v>691</v>
      </c>
    </row>
    <row r="88" spans="1:5" ht="12.75">
      <c r="A88" s="37" t="s">
        <v>51</v>
      </c>
      <c r="E88" s="38" t="s">
        <v>692</v>
      </c>
    </row>
    <row r="89" spans="1:5" ht="38.25">
      <c r="A89" t="s">
        <v>52</v>
      </c>
      <c r="E89" s="36" t="s">
        <v>487</v>
      </c>
    </row>
    <row r="90" spans="1:16" ht="12.75">
      <c r="A90" s="25" t="s">
        <v>45</v>
      </c>
      <c s="29" t="s">
        <v>133</v>
      </c>
      <c s="29" t="s">
        <v>488</v>
      </c>
      <c s="25" t="s">
        <v>47</v>
      </c>
      <c s="30" t="s">
        <v>489</v>
      </c>
      <c s="31" t="s">
        <v>229</v>
      </c>
      <c s="32">
        <v>832.5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38.25">
      <c r="A91" s="35" t="s">
        <v>50</v>
      </c>
      <c r="E91" s="36" t="s">
        <v>691</v>
      </c>
    </row>
    <row r="92" spans="1:5" ht="12.75">
      <c r="A92" s="37" t="s">
        <v>51</v>
      </c>
      <c r="E92" s="38" t="s">
        <v>693</v>
      </c>
    </row>
    <row r="93" spans="1:5" ht="25.5">
      <c r="A93" t="s">
        <v>52</v>
      </c>
      <c r="E93" s="36" t="s">
        <v>491</v>
      </c>
    </row>
    <row r="94" spans="1:18" ht="12.75" customHeight="1">
      <c r="A94" s="6" t="s">
        <v>43</v>
      </c>
      <c s="6"/>
      <c s="40" t="s">
        <v>23</v>
      </c>
      <c s="6"/>
      <c s="27" t="s">
        <v>492</v>
      </c>
      <c s="6"/>
      <c s="6"/>
      <c s="6"/>
      <c s="41">
        <f>0+Q94</f>
      </c>
      <c r="O94">
        <f>0+R94</f>
      </c>
      <c r="Q94">
        <f>0+I95+I99+I103</f>
      </c>
      <c>
        <f>0+O95+O99+O103</f>
      </c>
    </row>
    <row r="95" spans="1:16" ht="12.75">
      <c r="A95" s="25" t="s">
        <v>45</v>
      </c>
      <c s="29" t="s">
        <v>137</v>
      </c>
      <c s="29" t="s">
        <v>493</v>
      </c>
      <c s="25" t="s">
        <v>47</v>
      </c>
      <c s="30" t="s">
        <v>494</v>
      </c>
      <c s="31" t="s">
        <v>229</v>
      </c>
      <c s="32">
        <v>40.579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50</v>
      </c>
      <c r="E96" s="36" t="s">
        <v>47</v>
      </c>
    </row>
    <row r="97" spans="1:5" ht="12.75">
      <c r="A97" s="37" t="s">
        <v>51</v>
      </c>
      <c r="E97" s="38" t="s">
        <v>694</v>
      </c>
    </row>
    <row r="98" spans="1:5" ht="25.5">
      <c r="A98" t="s">
        <v>52</v>
      </c>
      <c r="E98" s="36" t="s">
        <v>496</v>
      </c>
    </row>
    <row r="99" spans="1:16" ht="12.75">
      <c r="A99" s="25" t="s">
        <v>45</v>
      </c>
      <c s="29" t="s">
        <v>141</v>
      </c>
      <c s="29" t="s">
        <v>502</v>
      </c>
      <c s="25" t="s">
        <v>47</v>
      </c>
      <c s="30" t="s">
        <v>503</v>
      </c>
      <c s="31" t="s">
        <v>229</v>
      </c>
      <c s="32">
        <v>185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63.75">
      <c r="A100" s="35" t="s">
        <v>50</v>
      </c>
      <c r="E100" s="36" t="s">
        <v>695</v>
      </c>
    </row>
    <row r="101" spans="1:5" ht="12.75">
      <c r="A101" s="37" t="s">
        <v>51</v>
      </c>
      <c r="E101" s="38" t="s">
        <v>696</v>
      </c>
    </row>
    <row r="102" spans="1:5" ht="102">
      <c r="A102" t="s">
        <v>52</v>
      </c>
      <c r="E102" s="36" t="s">
        <v>506</v>
      </c>
    </row>
    <row r="103" spans="1:16" ht="12.75">
      <c r="A103" s="25" t="s">
        <v>45</v>
      </c>
      <c s="29" t="s">
        <v>145</v>
      </c>
      <c s="29" t="s">
        <v>507</v>
      </c>
      <c s="25" t="s">
        <v>47</v>
      </c>
      <c s="30" t="s">
        <v>508</v>
      </c>
      <c s="31" t="s">
        <v>229</v>
      </c>
      <c s="32">
        <v>47.905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47</v>
      </c>
    </row>
    <row r="105" spans="1:5" ht="38.25">
      <c r="A105" s="37" t="s">
        <v>51</v>
      </c>
      <c r="E105" s="38" t="s">
        <v>697</v>
      </c>
    </row>
    <row r="106" spans="1:5" ht="102">
      <c r="A106" t="s">
        <v>52</v>
      </c>
      <c r="E106" s="36" t="s">
        <v>501</v>
      </c>
    </row>
    <row r="107" spans="1:18" ht="12.75" customHeight="1">
      <c r="A107" s="6" t="s">
        <v>43</v>
      </c>
      <c s="6"/>
      <c s="40" t="s">
        <v>22</v>
      </c>
      <c s="6"/>
      <c s="27" t="s">
        <v>698</v>
      </c>
      <c s="6"/>
      <c s="6"/>
      <c s="6"/>
      <c s="41">
        <f>0+Q107</f>
      </c>
      <c r="O107">
        <f>0+R107</f>
      </c>
      <c r="Q107">
        <f>0+I108</f>
      </c>
      <c>
        <f>0+O108</f>
      </c>
    </row>
    <row r="108" spans="1:16" ht="25.5">
      <c r="A108" s="25" t="s">
        <v>45</v>
      </c>
      <c s="29" t="s">
        <v>149</v>
      </c>
      <c s="29" t="s">
        <v>699</v>
      </c>
      <c s="25" t="s">
        <v>47</v>
      </c>
      <c s="30" t="s">
        <v>700</v>
      </c>
      <c s="31" t="s">
        <v>290</v>
      </c>
      <c s="32">
        <v>10.5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50</v>
      </c>
      <c r="E109" s="36" t="s">
        <v>701</v>
      </c>
    </row>
    <row r="110" spans="1:5" ht="12.75">
      <c r="A110" s="37" t="s">
        <v>51</v>
      </c>
      <c r="E110" s="38" t="s">
        <v>702</v>
      </c>
    </row>
    <row r="111" spans="1:5" ht="25.5">
      <c r="A111" t="s">
        <v>52</v>
      </c>
      <c r="E111" s="36" t="s">
        <v>703</v>
      </c>
    </row>
    <row r="112" spans="1:18" ht="12.75" customHeight="1">
      <c r="A112" s="6" t="s">
        <v>43</v>
      </c>
      <c s="6"/>
      <c s="40" t="s">
        <v>33</v>
      </c>
      <c s="6"/>
      <c s="27" t="s">
        <v>511</v>
      </c>
      <c s="6"/>
      <c s="6"/>
      <c s="6"/>
      <c s="41">
        <f>0+Q112</f>
      </c>
      <c r="O112">
        <f>0+R112</f>
      </c>
      <c r="Q112">
        <f>0+I113+I117+I121+I125</f>
      </c>
      <c>
        <f>0+O113+O117+O121+O125</f>
      </c>
    </row>
    <row r="113" spans="1:16" ht="12.75">
      <c r="A113" s="25" t="s">
        <v>45</v>
      </c>
      <c s="29" t="s">
        <v>153</v>
      </c>
      <c s="29" t="s">
        <v>512</v>
      </c>
      <c s="25" t="s">
        <v>47</v>
      </c>
      <c s="30" t="s">
        <v>513</v>
      </c>
      <c s="31" t="s">
        <v>290</v>
      </c>
      <c s="32">
        <v>3.3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50</v>
      </c>
      <c r="E114" s="36" t="s">
        <v>47</v>
      </c>
    </row>
    <row r="115" spans="1:5" ht="12.75">
      <c r="A115" s="37" t="s">
        <v>51</v>
      </c>
      <c r="E115" s="38" t="s">
        <v>704</v>
      </c>
    </row>
    <row r="116" spans="1:5" ht="369.75">
      <c r="A116" t="s">
        <v>52</v>
      </c>
      <c r="E116" s="36" t="s">
        <v>515</v>
      </c>
    </row>
    <row r="117" spans="1:16" ht="12.75">
      <c r="A117" s="25" t="s">
        <v>45</v>
      </c>
      <c s="29" t="s">
        <v>157</v>
      </c>
      <c s="29" t="s">
        <v>516</v>
      </c>
      <c s="25" t="s">
        <v>47</v>
      </c>
      <c s="30" t="s">
        <v>517</v>
      </c>
      <c s="31" t="s">
        <v>290</v>
      </c>
      <c s="32">
        <v>1.16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12.75">
      <c r="A118" s="35" t="s">
        <v>50</v>
      </c>
      <c r="E118" s="36" t="s">
        <v>47</v>
      </c>
    </row>
    <row r="119" spans="1:5" ht="51">
      <c r="A119" s="37" t="s">
        <v>51</v>
      </c>
      <c r="E119" s="38" t="s">
        <v>705</v>
      </c>
    </row>
    <row r="120" spans="1:5" ht="369.75">
      <c r="A120" t="s">
        <v>52</v>
      </c>
      <c r="E120" s="36" t="s">
        <v>515</v>
      </c>
    </row>
    <row r="121" spans="1:16" ht="12.75">
      <c r="A121" s="25" t="s">
        <v>45</v>
      </c>
      <c s="29" t="s">
        <v>161</v>
      </c>
      <c s="29" t="s">
        <v>519</v>
      </c>
      <c s="25" t="s">
        <v>47</v>
      </c>
      <c s="30" t="s">
        <v>520</v>
      </c>
      <c s="31" t="s">
        <v>290</v>
      </c>
      <c s="32">
        <v>45.113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50</v>
      </c>
      <c r="E122" s="36" t="s">
        <v>47</v>
      </c>
    </row>
    <row r="123" spans="1:5" ht="51">
      <c r="A123" s="37" t="s">
        <v>51</v>
      </c>
      <c r="E123" s="38" t="s">
        <v>706</v>
      </c>
    </row>
    <row r="124" spans="1:5" ht="38.25">
      <c r="A124" t="s">
        <v>52</v>
      </c>
      <c r="E124" s="36" t="s">
        <v>522</v>
      </c>
    </row>
    <row r="125" spans="1:16" ht="12.75">
      <c r="A125" s="25" t="s">
        <v>45</v>
      </c>
      <c s="29" t="s">
        <v>165</v>
      </c>
      <c s="29" t="s">
        <v>528</v>
      </c>
      <c s="25" t="s">
        <v>47</v>
      </c>
      <c s="30" t="s">
        <v>529</v>
      </c>
      <c s="31" t="s">
        <v>290</v>
      </c>
      <c s="32">
        <v>0.722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47</v>
      </c>
    </row>
    <row r="127" spans="1:5" ht="12.75">
      <c r="A127" s="37" t="s">
        <v>51</v>
      </c>
      <c r="E127" s="38" t="s">
        <v>707</v>
      </c>
    </row>
    <row r="128" spans="1:5" ht="102">
      <c r="A128" t="s">
        <v>52</v>
      </c>
      <c r="E128" s="36" t="s">
        <v>531</v>
      </c>
    </row>
    <row r="129" spans="1:18" ht="12.75" customHeight="1">
      <c r="A129" s="6" t="s">
        <v>43</v>
      </c>
      <c s="6"/>
      <c s="40" t="s">
        <v>35</v>
      </c>
      <c s="6"/>
      <c s="27" t="s">
        <v>287</v>
      </c>
      <c s="6"/>
      <c s="6"/>
      <c s="6"/>
      <c s="41">
        <f>0+Q129</f>
      </c>
      <c r="O129">
        <f>0+R129</f>
      </c>
      <c r="Q129">
        <f>0+I130+I134+I138+I142+I146+I150+I154+I158+I162+I166</f>
      </c>
      <c>
        <f>0+O130+O134+O138+O142+O146+O150+O154+O158+O162+O166</f>
      </c>
    </row>
    <row r="130" spans="1:16" ht="12.75">
      <c r="A130" s="25" t="s">
        <v>45</v>
      </c>
      <c s="29" t="s">
        <v>170</v>
      </c>
      <c s="29" t="s">
        <v>708</v>
      </c>
      <c s="25" t="s">
        <v>47</v>
      </c>
      <c s="30" t="s">
        <v>709</v>
      </c>
      <c s="31" t="s">
        <v>229</v>
      </c>
      <c s="32">
        <v>6.961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710</v>
      </c>
    </row>
    <row r="132" spans="1:5" ht="12.75">
      <c r="A132" s="37" t="s">
        <v>51</v>
      </c>
      <c r="E132" s="38" t="s">
        <v>711</v>
      </c>
    </row>
    <row r="133" spans="1:5" ht="127.5">
      <c r="A133" t="s">
        <v>52</v>
      </c>
      <c r="E133" s="36" t="s">
        <v>712</v>
      </c>
    </row>
    <row r="134" spans="1:16" ht="12.75">
      <c r="A134" s="25" t="s">
        <v>45</v>
      </c>
      <c s="29" t="s">
        <v>175</v>
      </c>
      <c s="29" t="s">
        <v>713</v>
      </c>
      <c s="25" t="s">
        <v>47</v>
      </c>
      <c s="30" t="s">
        <v>714</v>
      </c>
      <c s="31" t="s">
        <v>229</v>
      </c>
      <c s="32">
        <v>832.614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715</v>
      </c>
    </row>
    <row r="136" spans="1:5" ht="51">
      <c r="A136" s="37" t="s">
        <v>51</v>
      </c>
      <c r="E136" s="38" t="s">
        <v>716</v>
      </c>
    </row>
    <row r="137" spans="1:5" ht="51">
      <c r="A137" t="s">
        <v>52</v>
      </c>
      <c r="E137" s="36" t="s">
        <v>547</v>
      </c>
    </row>
    <row r="138" spans="1:16" ht="12.75">
      <c r="A138" s="25" t="s">
        <v>45</v>
      </c>
      <c s="29" t="s">
        <v>179</v>
      </c>
      <c s="29" t="s">
        <v>717</v>
      </c>
      <c s="25" t="s">
        <v>47</v>
      </c>
      <c s="30" t="s">
        <v>718</v>
      </c>
      <c s="31" t="s">
        <v>229</v>
      </c>
      <c s="32">
        <v>553.69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719</v>
      </c>
    </row>
    <row r="140" spans="1:5" ht="63.75">
      <c r="A140" s="37" t="s">
        <v>51</v>
      </c>
      <c r="E140" s="38" t="s">
        <v>720</v>
      </c>
    </row>
    <row r="141" spans="1:5" ht="51">
      <c r="A141" t="s">
        <v>52</v>
      </c>
      <c r="E141" s="36" t="s">
        <v>547</v>
      </c>
    </row>
    <row r="142" spans="1:16" ht="12.75">
      <c r="A142" s="25" t="s">
        <v>45</v>
      </c>
      <c s="29" t="s">
        <v>183</v>
      </c>
      <c s="29" t="s">
        <v>721</v>
      </c>
      <c s="25" t="s">
        <v>47</v>
      </c>
      <c s="30" t="s">
        <v>722</v>
      </c>
      <c s="31" t="s">
        <v>229</v>
      </c>
      <c s="32">
        <v>1084.914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723</v>
      </c>
    </row>
    <row r="144" spans="1:5" ht="51">
      <c r="A144" s="37" t="s">
        <v>51</v>
      </c>
      <c r="E144" s="38" t="s">
        <v>724</v>
      </c>
    </row>
    <row r="145" spans="1:5" ht="51">
      <c r="A145" t="s">
        <v>52</v>
      </c>
      <c r="E145" s="36" t="s">
        <v>547</v>
      </c>
    </row>
    <row r="146" spans="1:16" ht="12.75">
      <c r="A146" s="25" t="s">
        <v>45</v>
      </c>
      <c s="29" t="s">
        <v>187</v>
      </c>
      <c s="29" t="s">
        <v>725</v>
      </c>
      <c s="25" t="s">
        <v>47</v>
      </c>
      <c s="30" t="s">
        <v>726</v>
      </c>
      <c s="31" t="s">
        <v>229</v>
      </c>
      <c s="32">
        <v>13.15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47</v>
      </c>
    </row>
    <row r="148" spans="1:5" ht="12.75">
      <c r="A148" s="37" t="s">
        <v>51</v>
      </c>
      <c r="E148" s="38" t="s">
        <v>727</v>
      </c>
    </row>
    <row r="149" spans="1:5" ht="102">
      <c r="A149" t="s">
        <v>52</v>
      </c>
      <c r="E149" s="36" t="s">
        <v>728</v>
      </c>
    </row>
    <row r="150" spans="1:16" ht="12.75">
      <c r="A150" s="25" t="s">
        <v>45</v>
      </c>
      <c s="29" t="s">
        <v>191</v>
      </c>
      <c s="29" t="s">
        <v>729</v>
      </c>
      <c s="25" t="s">
        <v>47</v>
      </c>
      <c s="30" t="s">
        <v>730</v>
      </c>
      <c s="31" t="s">
        <v>229</v>
      </c>
      <c s="32">
        <v>410.317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12.75">
      <c r="A152" s="37" t="s">
        <v>51</v>
      </c>
      <c r="E152" s="38" t="s">
        <v>731</v>
      </c>
    </row>
    <row r="153" spans="1:5" ht="51">
      <c r="A153" t="s">
        <v>52</v>
      </c>
      <c r="E153" s="36" t="s">
        <v>643</v>
      </c>
    </row>
    <row r="154" spans="1:16" ht="12.75">
      <c r="A154" s="25" t="s">
        <v>45</v>
      </c>
      <c s="29" t="s">
        <v>195</v>
      </c>
      <c s="29" t="s">
        <v>640</v>
      </c>
      <c s="25" t="s">
        <v>47</v>
      </c>
      <c s="30" t="s">
        <v>641</v>
      </c>
      <c s="31" t="s">
        <v>229</v>
      </c>
      <c s="32">
        <v>1010.696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</v>
      </c>
    </row>
    <row r="156" spans="1:5" ht="51">
      <c r="A156" s="37" t="s">
        <v>51</v>
      </c>
      <c r="E156" s="38" t="s">
        <v>732</v>
      </c>
    </row>
    <row r="157" spans="1:5" ht="51">
      <c r="A157" t="s">
        <v>52</v>
      </c>
      <c r="E157" s="36" t="s">
        <v>643</v>
      </c>
    </row>
    <row r="158" spans="1:16" ht="12.75">
      <c r="A158" s="25" t="s">
        <v>45</v>
      </c>
      <c s="29" t="s">
        <v>200</v>
      </c>
      <c s="29" t="s">
        <v>733</v>
      </c>
      <c s="25" t="s">
        <v>255</v>
      </c>
      <c s="30" t="s">
        <v>734</v>
      </c>
      <c s="31" t="s">
        <v>290</v>
      </c>
      <c s="32">
        <v>20.214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735</v>
      </c>
    </row>
    <row r="160" spans="1:5" ht="38.25">
      <c r="A160" s="37" t="s">
        <v>51</v>
      </c>
      <c r="E160" s="38" t="s">
        <v>736</v>
      </c>
    </row>
    <row r="161" spans="1:5" ht="140.25">
      <c r="A161" t="s">
        <v>52</v>
      </c>
      <c r="E161" s="36" t="s">
        <v>737</v>
      </c>
    </row>
    <row r="162" spans="1:16" ht="12.75">
      <c r="A162" s="25" t="s">
        <v>45</v>
      </c>
      <c s="29" t="s">
        <v>204</v>
      </c>
      <c s="29" t="s">
        <v>738</v>
      </c>
      <c s="25" t="s">
        <v>255</v>
      </c>
      <c s="30" t="s">
        <v>739</v>
      </c>
      <c s="31" t="s">
        <v>290</v>
      </c>
      <c s="32">
        <v>32.048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740</v>
      </c>
    </row>
    <row r="164" spans="1:5" ht="38.25">
      <c r="A164" s="37" t="s">
        <v>51</v>
      </c>
      <c r="E164" s="38" t="s">
        <v>741</v>
      </c>
    </row>
    <row r="165" spans="1:5" ht="140.25">
      <c r="A165" t="s">
        <v>52</v>
      </c>
      <c r="E165" s="36" t="s">
        <v>737</v>
      </c>
    </row>
    <row r="166" spans="1:16" ht="12.75">
      <c r="A166" s="25" t="s">
        <v>45</v>
      </c>
      <c s="29" t="s">
        <v>208</v>
      </c>
      <c s="29" t="s">
        <v>742</v>
      </c>
      <c s="25" t="s">
        <v>47</v>
      </c>
      <c s="30" t="s">
        <v>743</v>
      </c>
      <c s="31" t="s">
        <v>69</v>
      </c>
      <c s="32">
        <v>84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47</v>
      </c>
    </row>
    <row r="168" spans="1:5" ht="12.75">
      <c r="A168" s="37" t="s">
        <v>51</v>
      </c>
      <c r="E168" s="38" t="s">
        <v>744</v>
      </c>
    </row>
    <row r="169" spans="1:5" ht="38.25">
      <c r="A169" t="s">
        <v>52</v>
      </c>
      <c r="E169" s="36" t="s">
        <v>745</v>
      </c>
    </row>
    <row r="170" spans="1:18" ht="12.75" customHeight="1">
      <c r="A170" s="6" t="s">
        <v>43</v>
      </c>
      <c s="6"/>
      <c s="40" t="s">
        <v>75</v>
      </c>
      <c s="6"/>
      <c s="27" t="s">
        <v>644</v>
      </c>
      <c s="6"/>
      <c s="6"/>
      <c s="6"/>
      <c s="41">
        <f>0+Q170</f>
      </c>
      <c r="O170">
        <f>0+R170</f>
      </c>
      <c r="Q170">
        <f>0+I171+I175+I179+I183+I187+I191</f>
      </c>
      <c>
        <f>0+O171+O175+O179+O183+O187+O191</f>
      </c>
    </row>
    <row r="171" spans="1:16" ht="12.75">
      <c r="A171" s="25" t="s">
        <v>45</v>
      </c>
      <c s="29" t="s">
        <v>213</v>
      </c>
      <c s="29" t="s">
        <v>746</v>
      </c>
      <c s="25" t="s">
        <v>47</v>
      </c>
      <c s="30" t="s">
        <v>747</v>
      </c>
      <c s="31" t="s">
        <v>69</v>
      </c>
      <c s="32">
        <v>14</v>
      </c>
      <c s="33">
        <v>0</v>
      </c>
      <c s="34">
        <f>ROUND(ROUND(H171,2)*ROUND(G171,3),2)</f>
      </c>
      <c r="O171">
        <f>(I171*21)/100</f>
      </c>
      <c t="s">
        <v>23</v>
      </c>
    </row>
    <row r="172" spans="1:5" ht="12.75">
      <c r="A172" s="35" t="s">
        <v>50</v>
      </c>
      <c r="E172" s="36" t="s">
        <v>47</v>
      </c>
    </row>
    <row r="173" spans="1:5" ht="12.75">
      <c r="A173" s="37" t="s">
        <v>51</v>
      </c>
      <c r="E173" s="38" t="s">
        <v>748</v>
      </c>
    </row>
    <row r="174" spans="1:5" ht="255">
      <c r="A174" t="s">
        <v>52</v>
      </c>
      <c r="E174" s="36" t="s">
        <v>436</v>
      </c>
    </row>
    <row r="175" spans="1:16" ht="12.75">
      <c r="A175" s="25" t="s">
        <v>45</v>
      </c>
      <c s="29" t="s">
        <v>216</v>
      </c>
      <c s="29" t="s">
        <v>555</v>
      </c>
      <c s="25" t="s">
        <v>47</v>
      </c>
      <c s="30" t="s">
        <v>556</v>
      </c>
      <c s="31" t="s">
        <v>69</v>
      </c>
      <c s="32">
        <v>33.2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12.75">
      <c r="A176" s="35" t="s">
        <v>50</v>
      </c>
      <c r="E176" s="36" t="s">
        <v>47</v>
      </c>
    </row>
    <row r="177" spans="1:5" ht="51">
      <c r="A177" s="37" t="s">
        <v>51</v>
      </c>
      <c r="E177" s="38" t="s">
        <v>749</v>
      </c>
    </row>
    <row r="178" spans="1:5" ht="242.25">
      <c r="A178" t="s">
        <v>52</v>
      </c>
      <c r="E178" s="36" t="s">
        <v>441</v>
      </c>
    </row>
    <row r="179" spans="1:16" ht="12.75">
      <c r="A179" s="25" t="s">
        <v>45</v>
      </c>
      <c s="29" t="s">
        <v>219</v>
      </c>
      <c s="29" t="s">
        <v>558</v>
      </c>
      <c s="25" t="s">
        <v>47</v>
      </c>
      <c s="30" t="s">
        <v>559</v>
      </c>
      <c s="31" t="s">
        <v>69</v>
      </c>
      <c s="32">
        <v>72</v>
      </c>
      <c s="33">
        <v>0</v>
      </c>
      <c s="34">
        <f>ROUND(ROUND(H179,2)*ROUND(G179,3),2)</f>
      </c>
      <c r="O179">
        <f>(I179*21)/100</f>
      </c>
      <c t="s">
        <v>23</v>
      </c>
    </row>
    <row r="180" spans="1:5" ht="12.75">
      <c r="A180" s="35" t="s">
        <v>50</v>
      </c>
      <c r="E180" s="36" t="s">
        <v>47</v>
      </c>
    </row>
    <row r="181" spans="1:5" ht="38.25">
      <c r="A181" s="37" t="s">
        <v>51</v>
      </c>
      <c r="E181" s="38" t="s">
        <v>750</v>
      </c>
    </row>
    <row r="182" spans="1:5" ht="242.25">
      <c r="A182" t="s">
        <v>52</v>
      </c>
      <c r="E182" s="36" t="s">
        <v>561</v>
      </c>
    </row>
    <row r="183" spans="1:16" ht="12.75">
      <c r="A183" s="25" t="s">
        <v>45</v>
      </c>
      <c s="29" t="s">
        <v>222</v>
      </c>
      <c s="29" t="s">
        <v>562</v>
      </c>
      <c s="25" t="s">
        <v>47</v>
      </c>
      <c s="30" t="s">
        <v>563</v>
      </c>
      <c s="31" t="s">
        <v>56</v>
      </c>
      <c s="32">
        <v>1</v>
      </c>
      <c s="33">
        <v>0</v>
      </c>
      <c s="34">
        <f>ROUND(ROUND(H183,2)*ROUND(G183,3),2)</f>
      </c>
      <c r="O183">
        <f>(I183*21)/100</f>
      </c>
      <c t="s">
        <v>23</v>
      </c>
    </row>
    <row r="184" spans="1:5" ht="12.75">
      <c r="A184" s="35" t="s">
        <v>50</v>
      </c>
      <c r="E184" s="36" t="s">
        <v>47</v>
      </c>
    </row>
    <row r="185" spans="1:5" ht="12.75">
      <c r="A185" s="37" t="s">
        <v>51</v>
      </c>
      <c r="E185" s="38" t="s">
        <v>751</v>
      </c>
    </row>
    <row r="186" spans="1:5" ht="89.25">
      <c r="A186" t="s">
        <v>52</v>
      </c>
      <c r="E186" s="36" t="s">
        <v>565</v>
      </c>
    </row>
    <row r="187" spans="1:16" ht="12.75">
      <c r="A187" s="25" t="s">
        <v>45</v>
      </c>
      <c s="29" t="s">
        <v>226</v>
      </c>
      <c s="29" t="s">
        <v>569</v>
      </c>
      <c s="25" t="s">
        <v>47</v>
      </c>
      <c s="30" t="s">
        <v>570</v>
      </c>
      <c s="31" t="s">
        <v>56</v>
      </c>
      <c s="32">
        <v>1</v>
      </c>
      <c s="33">
        <v>0</v>
      </c>
      <c s="34">
        <f>ROUND(ROUND(H187,2)*ROUND(G187,3),2)</f>
      </c>
      <c r="O187">
        <f>(I187*21)/100</f>
      </c>
      <c t="s">
        <v>23</v>
      </c>
    </row>
    <row r="188" spans="1:5" ht="12.75">
      <c r="A188" s="35" t="s">
        <v>50</v>
      </c>
      <c r="E188" s="36" t="s">
        <v>47</v>
      </c>
    </row>
    <row r="189" spans="1:5" ht="12.75">
      <c r="A189" s="37" t="s">
        <v>51</v>
      </c>
      <c r="E189" s="38" t="s">
        <v>752</v>
      </c>
    </row>
    <row r="190" spans="1:5" ht="63.75">
      <c r="A190" t="s">
        <v>52</v>
      </c>
      <c r="E190" s="36" t="s">
        <v>572</v>
      </c>
    </row>
    <row r="191" spans="1:16" ht="12.75">
      <c r="A191" s="25" t="s">
        <v>45</v>
      </c>
      <c s="29" t="s">
        <v>231</v>
      </c>
      <c s="29" t="s">
        <v>573</v>
      </c>
      <c s="25" t="s">
        <v>47</v>
      </c>
      <c s="30" t="s">
        <v>574</v>
      </c>
      <c s="31" t="s">
        <v>56</v>
      </c>
      <c s="32">
        <v>1</v>
      </c>
      <c s="33">
        <v>0</v>
      </c>
      <c s="34">
        <f>ROUND(ROUND(H191,2)*ROUND(G191,3),2)</f>
      </c>
      <c r="O191">
        <f>(I191*21)/100</f>
      </c>
      <c t="s">
        <v>23</v>
      </c>
    </row>
    <row r="192" spans="1:5" ht="12.75">
      <c r="A192" s="35" t="s">
        <v>50</v>
      </c>
      <c r="E192" s="36" t="s">
        <v>753</v>
      </c>
    </row>
    <row r="193" spans="1:5" ht="12.75">
      <c r="A193" s="37" t="s">
        <v>51</v>
      </c>
      <c r="E193" s="38" t="s">
        <v>264</v>
      </c>
    </row>
    <row r="194" spans="1:5" ht="242.25">
      <c r="A194" t="s">
        <v>52</v>
      </c>
      <c r="E194" s="36" t="s">
        <v>576</v>
      </c>
    </row>
    <row r="195" spans="1:18" ht="12.75" customHeight="1">
      <c r="A195" s="6" t="s">
        <v>43</v>
      </c>
      <c s="6"/>
      <c s="40" t="s">
        <v>40</v>
      </c>
      <c s="6"/>
      <c s="27" t="s">
        <v>342</v>
      </c>
      <c s="6"/>
      <c s="6"/>
      <c s="6"/>
      <c s="41">
        <f>0+Q195</f>
      </c>
      <c r="O195">
        <f>0+R195</f>
      </c>
      <c r="Q195">
        <f>0+I196+I200+I204+I208+I212+I216+I220+I224+I228+I232+I236+I240+I244+I248+I252+I256</f>
      </c>
      <c>
        <f>0+O196+O200+O204+O208+O212+O216+O220+O224+O228+O232+O236+O240+O244+O248+O252+O256</f>
      </c>
    </row>
    <row r="196" spans="1:16" ht="25.5">
      <c r="A196" s="25" t="s">
        <v>45</v>
      </c>
      <c s="29" t="s">
        <v>235</v>
      </c>
      <c s="29" t="s">
        <v>754</v>
      </c>
      <c s="25" t="s">
        <v>47</v>
      </c>
      <c s="30" t="s">
        <v>755</v>
      </c>
      <c s="31" t="s">
        <v>69</v>
      </c>
      <c s="32">
        <v>50</v>
      </c>
      <c s="33">
        <v>0</v>
      </c>
      <c s="34">
        <f>ROUND(ROUND(H196,2)*ROUND(G196,3),2)</f>
      </c>
      <c r="O196">
        <f>(I196*21)/100</f>
      </c>
      <c t="s">
        <v>23</v>
      </c>
    </row>
    <row r="197" spans="1:5" ht="25.5">
      <c r="A197" s="35" t="s">
        <v>50</v>
      </c>
      <c r="E197" s="36" t="s">
        <v>756</v>
      </c>
    </row>
    <row r="198" spans="1:5" ht="12.75">
      <c r="A198" s="37" t="s">
        <v>51</v>
      </c>
      <c r="E198" s="38" t="s">
        <v>757</v>
      </c>
    </row>
    <row r="199" spans="1:5" ht="127.5">
      <c r="A199" t="s">
        <v>52</v>
      </c>
      <c r="E199" s="36" t="s">
        <v>758</v>
      </c>
    </row>
    <row r="200" spans="1:16" ht="12.75">
      <c r="A200" s="25" t="s">
        <v>45</v>
      </c>
      <c s="29" t="s">
        <v>242</v>
      </c>
      <c s="29" t="s">
        <v>759</v>
      </c>
      <c s="25" t="s">
        <v>47</v>
      </c>
      <c s="30" t="s">
        <v>760</v>
      </c>
      <c s="31" t="s">
        <v>69</v>
      </c>
      <c s="32">
        <v>12</v>
      </c>
      <c s="33">
        <v>0</v>
      </c>
      <c s="34">
        <f>ROUND(ROUND(H200,2)*ROUND(G200,3),2)</f>
      </c>
      <c r="O200">
        <f>(I200*21)/100</f>
      </c>
      <c t="s">
        <v>23</v>
      </c>
    </row>
    <row r="201" spans="1:5" ht="25.5">
      <c r="A201" s="35" t="s">
        <v>50</v>
      </c>
      <c r="E201" s="36" t="s">
        <v>761</v>
      </c>
    </row>
    <row r="202" spans="1:5" ht="12.75">
      <c r="A202" s="37" t="s">
        <v>51</v>
      </c>
      <c r="E202" s="38" t="s">
        <v>762</v>
      </c>
    </row>
    <row r="203" spans="1:5" ht="76.5">
      <c r="A203" t="s">
        <v>52</v>
      </c>
      <c r="E203" s="36" t="s">
        <v>763</v>
      </c>
    </row>
    <row r="204" spans="1:16" ht="12.75">
      <c r="A204" s="25" t="s">
        <v>45</v>
      </c>
      <c s="29" t="s">
        <v>764</v>
      </c>
      <c s="29" t="s">
        <v>765</v>
      </c>
      <c s="25" t="s">
        <v>47</v>
      </c>
      <c s="30" t="s">
        <v>766</v>
      </c>
      <c s="31" t="s">
        <v>56</v>
      </c>
      <c s="32">
        <v>34</v>
      </c>
      <c s="33">
        <v>0</v>
      </c>
      <c s="34">
        <f>ROUND(ROUND(H204,2)*ROUND(G204,3),2)</f>
      </c>
      <c r="O204">
        <f>(I204*21)/100</f>
      </c>
      <c t="s">
        <v>23</v>
      </c>
    </row>
    <row r="205" spans="1:5" ht="38.25">
      <c r="A205" s="35" t="s">
        <v>50</v>
      </c>
      <c r="E205" s="36" t="s">
        <v>767</v>
      </c>
    </row>
    <row r="206" spans="1:5" ht="63.75">
      <c r="A206" s="37" t="s">
        <v>51</v>
      </c>
      <c r="E206" s="38" t="s">
        <v>768</v>
      </c>
    </row>
    <row r="207" spans="1:5" ht="51">
      <c r="A207" t="s">
        <v>52</v>
      </c>
      <c r="E207" s="36" t="s">
        <v>769</v>
      </c>
    </row>
    <row r="208" spans="1:16" ht="25.5">
      <c r="A208" s="25" t="s">
        <v>45</v>
      </c>
      <c s="29" t="s">
        <v>770</v>
      </c>
      <c s="29" t="s">
        <v>771</v>
      </c>
      <c s="25" t="s">
        <v>47</v>
      </c>
      <c s="30" t="s">
        <v>772</v>
      </c>
      <c s="31" t="s">
        <v>56</v>
      </c>
      <c s="32">
        <v>6</v>
      </c>
      <c s="33">
        <v>0</v>
      </c>
      <c s="34">
        <f>ROUND(ROUND(H208,2)*ROUND(G208,3),2)</f>
      </c>
      <c r="O208">
        <f>(I208*21)/100</f>
      </c>
      <c t="s">
        <v>23</v>
      </c>
    </row>
    <row r="209" spans="1:5" ht="12.75">
      <c r="A209" s="35" t="s">
        <v>50</v>
      </c>
      <c r="E209" s="36" t="s">
        <v>47</v>
      </c>
    </row>
    <row r="210" spans="1:5" ht="25.5">
      <c r="A210" s="37" t="s">
        <v>51</v>
      </c>
      <c r="E210" s="38" t="s">
        <v>773</v>
      </c>
    </row>
    <row r="211" spans="1:5" ht="25.5">
      <c r="A211" t="s">
        <v>52</v>
      </c>
      <c r="E211" s="36" t="s">
        <v>774</v>
      </c>
    </row>
    <row r="212" spans="1:16" ht="25.5">
      <c r="A212" s="25" t="s">
        <v>45</v>
      </c>
      <c s="29" t="s">
        <v>775</v>
      </c>
      <c s="29" t="s">
        <v>776</v>
      </c>
      <c s="25" t="s">
        <v>47</v>
      </c>
      <c s="30" t="s">
        <v>777</v>
      </c>
      <c s="31" t="s">
        <v>56</v>
      </c>
      <c s="32">
        <v>8</v>
      </c>
      <c s="33">
        <v>0</v>
      </c>
      <c s="34">
        <f>ROUND(ROUND(H212,2)*ROUND(G212,3),2)</f>
      </c>
      <c r="O212">
        <f>(I212*21)/100</f>
      </c>
      <c t="s">
        <v>23</v>
      </c>
    </row>
    <row r="213" spans="1:5" ht="12.75">
      <c r="A213" s="35" t="s">
        <v>50</v>
      </c>
      <c r="E213" s="36" t="s">
        <v>47</v>
      </c>
    </row>
    <row r="214" spans="1:5" ht="25.5">
      <c r="A214" s="37" t="s">
        <v>51</v>
      </c>
      <c r="E214" s="38" t="s">
        <v>778</v>
      </c>
    </row>
    <row r="215" spans="1:5" ht="25.5">
      <c r="A215" t="s">
        <v>52</v>
      </c>
      <c r="E215" s="36" t="s">
        <v>779</v>
      </c>
    </row>
    <row r="216" spans="1:16" ht="12.75">
      <c r="A216" s="25" t="s">
        <v>45</v>
      </c>
      <c s="29" t="s">
        <v>780</v>
      </c>
      <c s="29" t="s">
        <v>781</v>
      </c>
      <c s="25" t="s">
        <v>47</v>
      </c>
      <c s="30" t="s">
        <v>782</v>
      </c>
      <c s="31" t="s">
        <v>56</v>
      </c>
      <c s="32">
        <v>6</v>
      </c>
      <c s="33">
        <v>0</v>
      </c>
      <c s="34">
        <f>ROUND(ROUND(H216,2)*ROUND(G216,3),2)</f>
      </c>
      <c r="O216">
        <f>(I216*21)/100</f>
      </c>
      <c t="s">
        <v>23</v>
      </c>
    </row>
    <row r="217" spans="1:5" ht="12.75">
      <c r="A217" s="35" t="s">
        <v>50</v>
      </c>
      <c r="E217" s="36" t="s">
        <v>47</v>
      </c>
    </row>
    <row r="218" spans="1:5" ht="25.5">
      <c r="A218" s="37" t="s">
        <v>51</v>
      </c>
      <c r="E218" s="38" t="s">
        <v>773</v>
      </c>
    </row>
    <row r="219" spans="1:5" ht="25.5">
      <c r="A219" t="s">
        <v>52</v>
      </c>
      <c r="E219" s="36" t="s">
        <v>774</v>
      </c>
    </row>
    <row r="220" spans="1:16" ht="25.5">
      <c r="A220" s="25" t="s">
        <v>45</v>
      </c>
      <c s="29" t="s">
        <v>783</v>
      </c>
      <c s="29" t="s">
        <v>784</v>
      </c>
      <c s="25" t="s">
        <v>47</v>
      </c>
      <c s="30" t="s">
        <v>785</v>
      </c>
      <c s="31" t="s">
        <v>56</v>
      </c>
      <c s="32">
        <v>8</v>
      </c>
      <c s="33">
        <v>0</v>
      </c>
      <c s="34">
        <f>ROUND(ROUND(H220,2)*ROUND(G220,3),2)</f>
      </c>
      <c r="O220">
        <f>(I220*21)/100</f>
      </c>
      <c t="s">
        <v>23</v>
      </c>
    </row>
    <row r="221" spans="1:5" ht="12.75">
      <c r="A221" s="35" t="s">
        <v>50</v>
      </c>
      <c r="E221" s="36" t="s">
        <v>47</v>
      </c>
    </row>
    <row r="222" spans="1:5" ht="25.5">
      <c r="A222" s="37" t="s">
        <v>51</v>
      </c>
      <c r="E222" s="38" t="s">
        <v>786</v>
      </c>
    </row>
    <row r="223" spans="1:5" ht="25.5">
      <c r="A223" t="s">
        <v>52</v>
      </c>
      <c r="E223" s="36" t="s">
        <v>787</v>
      </c>
    </row>
    <row r="224" spans="1:16" ht="25.5">
      <c r="A224" s="25" t="s">
        <v>45</v>
      </c>
      <c s="29" t="s">
        <v>788</v>
      </c>
      <c s="29" t="s">
        <v>227</v>
      </c>
      <c s="25" t="s">
        <v>47</v>
      </c>
      <c s="30" t="s">
        <v>789</v>
      </c>
      <c s="31" t="s">
        <v>229</v>
      </c>
      <c s="32">
        <v>17.75</v>
      </c>
      <c s="33">
        <v>0</v>
      </c>
      <c s="34">
        <f>ROUND(ROUND(H224,2)*ROUND(G224,3),2)</f>
      </c>
      <c r="O224">
        <f>(I224*21)/100</f>
      </c>
      <c t="s">
        <v>23</v>
      </c>
    </row>
    <row r="225" spans="1:5" ht="12.75">
      <c r="A225" s="35" t="s">
        <v>50</v>
      </c>
      <c r="E225" s="36" t="s">
        <v>790</v>
      </c>
    </row>
    <row r="226" spans="1:5" ht="12.75">
      <c r="A226" s="37" t="s">
        <v>51</v>
      </c>
      <c r="E226" s="38" t="s">
        <v>791</v>
      </c>
    </row>
    <row r="227" spans="1:5" ht="38.25">
      <c r="A227" t="s">
        <v>52</v>
      </c>
      <c r="E227" s="36" t="s">
        <v>792</v>
      </c>
    </row>
    <row r="228" spans="1:16" ht="25.5">
      <c r="A228" s="25" t="s">
        <v>45</v>
      </c>
      <c s="29" t="s">
        <v>793</v>
      </c>
      <c s="29" t="s">
        <v>794</v>
      </c>
      <c s="25" t="s">
        <v>47</v>
      </c>
      <c s="30" t="s">
        <v>795</v>
      </c>
      <c s="31" t="s">
        <v>229</v>
      </c>
      <c s="32">
        <v>17.75</v>
      </c>
      <c s="33">
        <v>0</v>
      </c>
      <c s="34">
        <f>ROUND(ROUND(H228,2)*ROUND(G228,3),2)</f>
      </c>
      <c r="O228">
        <f>(I228*21)/100</f>
      </c>
      <c t="s">
        <v>23</v>
      </c>
    </row>
    <row r="229" spans="1:5" ht="12.75">
      <c r="A229" s="35" t="s">
        <v>50</v>
      </c>
      <c r="E229" s="36" t="s">
        <v>790</v>
      </c>
    </row>
    <row r="230" spans="1:5" ht="12.75">
      <c r="A230" s="37" t="s">
        <v>51</v>
      </c>
      <c r="E230" s="38" t="s">
        <v>791</v>
      </c>
    </row>
    <row r="231" spans="1:5" ht="38.25">
      <c r="A231" t="s">
        <v>52</v>
      </c>
      <c r="E231" s="36" t="s">
        <v>792</v>
      </c>
    </row>
    <row r="232" spans="1:16" ht="12.75">
      <c r="A232" s="25" t="s">
        <v>45</v>
      </c>
      <c s="29" t="s">
        <v>796</v>
      </c>
      <c s="29" t="s">
        <v>797</v>
      </c>
      <c s="25" t="s">
        <v>47</v>
      </c>
      <c s="30" t="s">
        <v>798</v>
      </c>
      <c s="31" t="s">
        <v>229</v>
      </c>
      <c s="32">
        <v>40.5</v>
      </c>
      <c s="33">
        <v>0</v>
      </c>
      <c s="34">
        <f>ROUND(ROUND(H232,2)*ROUND(G232,3),2)</f>
      </c>
      <c r="O232">
        <f>(I232*21)/100</f>
      </c>
      <c t="s">
        <v>23</v>
      </c>
    </row>
    <row r="233" spans="1:5" ht="12.75">
      <c r="A233" s="35" t="s">
        <v>50</v>
      </c>
      <c r="E233" s="36" t="s">
        <v>47</v>
      </c>
    </row>
    <row r="234" spans="1:5" ht="38.25">
      <c r="A234" s="37" t="s">
        <v>51</v>
      </c>
      <c r="E234" s="38" t="s">
        <v>799</v>
      </c>
    </row>
    <row r="235" spans="1:5" ht="38.25">
      <c r="A235" t="s">
        <v>52</v>
      </c>
      <c r="E235" s="36" t="s">
        <v>792</v>
      </c>
    </row>
    <row r="236" spans="1:16" ht="12.75">
      <c r="A236" s="25" t="s">
        <v>45</v>
      </c>
      <c s="29" t="s">
        <v>800</v>
      </c>
      <c s="29" t="s">
        <v>801</v>
      </c>
      <c s="25" t="s">
        <v>47</v>
      </c>
      <c s="30" t="s">
        <v>802</v>
      </c>
      <c s="31" t="s">
        <v>69</v>
      </c>
      <c s="32">
        <v>12.6</v>
      </c>
      <c s="33">
        <v>0</v>
      </c>
      <c s="34">
        <f>ROUND(ROUND(H236,2)*ROUND(G236,3),2)</f>
      </c>
      <c r="O236">
        <f>(I236*21)/100</f>
      </c>
      <c t="s">
        <v>23</v>
      </c>
    </row>
    <row r="237" spans="1:5" ht="25.5">
      <c r="A237" s="35" t="s">
        <v>50</v>
      </c>
      <c r="E237" s="36" t="s">
        <v>803</v>
      </c>
    </row>
    <row r="238" spans="1:5" ht="12.75">
      <c r="A238" s="37" t="s">
        <v>51</v>
      </c>
      <c r="E238" s="38" t="s">
        <v>804</v>
      </c>
    </row>
    <row r="239" spans="1:5" ht="51">
      <c r="A239" t="s">
        <v>52</v>
      </c>
      <c r="E239" s="36" t="s">
        <v>805</v>
      </c>
    </row>
    <row r="240" spans="1:16" ht="12.75">
      <c r="A240" s="25" t="s">
        <v>45</v>
      </c>
      <c s="29" t="s">
        <v>806</v>
      </c>
      <c s="29" t="s">
        <v>807</v>
      </c>
      <c s="25" t="s">
        <v>47</v>
      </c>
      <c s="30" t="s">
        <v>808</v>
      </c>
      <c s="31" t="s">
        <v>229</v>
      </c>
      <c s="32">
        <v>5.801</v>
      </c>
      <c s="33">
        <v>0</v>
      </c>
      <c s="34">
        <f>ROUND(ROUND(H240,2)*ROUND(G240,3),2)</f>
      </c>
      <c r="O240">
        <f>(I240*21)/100</f>
      </c>
      <c t="s">
        <v>23</v>
      </c>
    </row>
    <row r="241" spans="1:5" ht="25.5">
      <c r="A241" s="35" t="s">
        <v>50</v>
      </c>
      <c r="E241" s="36" t="s">
        <v>809</v>
      </c>
    </row>
    <row r="242" spans="1:5" ht="12.75">
      <c r="A242" s="37" t="s">
        <v>51</v>
      </c>
      <c r="E242" s="38" t="s">
        <v>810</v>
      </c>
    </row>
    <row r="243" spans="1:5" ht="63.75">
      <c r="A243" t="s">
        <v>52</v>
      </c>
      <c r="E243" s="36" t="s">
        <v>811</v>
      </c>
    </row>
    <row r="244" spans="1:16" ht="12.75">
      <c r="A244" s="25" t="s">
        <v>45</v>
      </c>
      <c s="29" t="s">
        <v>812</v>
      </c>
      <c s="29" t="s">
        <v>647</v>
      </c>
      <c s="25" t="s">
        <v>47</v>
      </c>
      <c s="30" t="s">
        <v>648</v>
      </c>
      <c s="31" t="s">
        <v>69</v>
      </c>
      <c s="32">
        <v>47.8</v>
      </c>
      <c s="33">
        <v>0</v>
      </c>
      <c s="34">
        <f>ROUND(ROUND(H244,2)*ROUND(G244,3),2)</f>
      </c>
      <c r="O244">
        <f>(I244*21)/100</f>
      </c>
      <c t="s">
        <v>23</v>
      </c>
    </row>
    <row r="245" spans="1:5" ht="12.75">
      <c r="A245" s="35" t="s">
        <v>50</v>
      </c>
      <c r="E245" s="36" t="s">
        <v>47</v>
      </c>
    </row>
    <row r="246" spans="1:5" ht="12.75">
      <c r="A246" s="37" t="s">
        <v>51</v>
      </c>
      <c r="E246" s="38" t="s">
        <v>813</v>
      </c>
    </row>
    <row r="247" spans="1:5" ht="25.5">
      <c r="A247" t="s">
        <v>52</v>
      </c>
      <c r="E247" s="36" t="s">
        <v>650</v>
      </c>
    </row>
    <row r="248" spans="1:16" ht="12.75">
      <c r="A248" s="25" t="s">
        <v>45</v>
      </c>
      <c s="29" t="s">
        <v>814</v>
      </c>
      <c s="29" t="s">
        <v>815</v>
      </c>
      <c s="25" t="s">
        <v>47</v>
      </c>
      <c s="30" t="s">
        <v>816</v>
      </c>
      <c s="31" t="s">
        <v>69</v>
      </c>
      <c s="32">
        <v>2.5</v>
      </c>
      <c s="33">
        <v>0</v>
      </c>
      <c s="34">
        <f>ROUND(ROUND(H248,2)*ROUND(G248,3),2)</f>
      </c>
      <c r="O248">
        <f>(I248*21)/100</f>
      </c>
      <c t="s">
        <v>23</v>
      </c>
    </row>
    <row r="249" spans="1:5" ht="12.75">
      <c r="A249" s="35" t="s">
        <v>50</v>
      </c>
      <c r="E249" s="36" t="s">
        <v>47</v>
      </c>
    </row>
    <row r="250" spans="1:5" ht="12.75">
      <c r="A250" s="37" t="s">
        <v>51</v>
      </c>
      <c r="E250" s="38" t="s">
        <v>817</v>
      </c>
    </row>
    <row r="251" spans="1:5" ht="89.25">
      <c r="A251" t="s">
        <v>52</v>
      </c>
      <c r="E251" s="36" t="s">
        <v>580</v>
      </c>
    </row>
    <row r="252" spans="1:16" ht="12.75">
      <c r="A252" s="25" t="s">
        <v>45</v>
      </c>
      <c s="29" t="s">
        <v>818</v>
      </c>
      <c s="29" t="s">
        <v>577</v>
      </c>
      <c s="25" t="s">
        <v>47</v>
      </c>
      <c s="30" t="s">
        <v>578</v>
      </c>
      <c s="31" t="s">
        <v>69</v>
      </c>
      <c s="32">
        <v>78</v>
      </c>
      <c s="33">
        <v>0</v>
      </c>
      <c s="34">
        <f>ROUND(ROUND(H252,2)*ROUND(G252,3),2)</f>
      </c>
      <c r="O252">
        <f>(I252*21)/100</f>
      </c>
      <c t="s">
        <v>23</v>
      </c>
    </row>
    <row r="253" spans="1:5" ht="12.75">
      <c r="A253" s="35" t="s">
        <v>50</v>
      </c>
      <c r="E253" s="36" t="s">
        <v>47</v>
      </c>
    </row>
    <row r="254" spans="1:5" ht="12.75">
      <c r="A254" s="37" t="s">
        <v>51</v>
      </c>
      <c r="E254" s="38" t="s">
        <v>819</v>
      </c>
    </row>
    <row r="255" spans="1:5" ht="89.25">
      <c r="A255" t="s">
        <v>52</v>
      </c>
      <c r="E255" s="36" t="s">
        <v>580</v>
      </c>
    </row>
    <row r="256" spans="1:16" ht="12.75">
      <c r="A256" s="25" t="s">
        <v>45</v>
      </c>
      <c s="29" t="s">
        <v>820</v>
      </c>
      <c s="29" t="s">
        <v>581</v>
      </c>
      <c s="25" t="s">
        <v>47</v>
      </c>
      <c s="30" t="s">
        <v>582</v>
      </c>
      <c s="31" t="s">
        <v>290</v>
      </c>
      <c s="32">
        <v>6</v>
      </c>
      <c s="33">
        <v>0</v>
      </c>
      <c s="34">
        <f>ROUND(ROUND(H256,2)*ROUND(G256,3),2)</f>
      </c>
      <c r="O256">
        <f>(I256*21)/100</f>
      </c>
      <c t="s">
        <v>23</v>
      </c>
    </row>
    <row r="257" spans="1:5" ht="12.75">
      <c r="A257" s="35" t="s">
        <v>50</v>
      </c>
      <c r="E257" s="36" t="s">
        <v>47</v>
      </c>
    </row>
    <row r="258" spans="1:5" ht="38.25">
      <c r="A258" s="37" t="s">
        <v>51</v>
      </c>
      <c r="E258" s="38" t="s">
        <v>821</v>
      </c>
    </row>
    <row r="259" spans="1:5" ht="114.75">
      <c r="A259" t="s">
        <v>52</v>
      </c>
      <c r="E259" s="36" t="s">
        <v>584</v>
      </c>
    </row>
    <row r="260" spans="1:18" ht="12.75" customHeight="1">
      <c r="A260" s="6" t="s">
        <v>43</v>
      </c>
      <c s="6"/>
      <c s="40" t="s">
        <v>17</v>
      </c>
      <c s="6"/>
      <c s="27" t="s">
        <v>234</v>
      </c>
      <c s="6"/>
      <c s="6"/>
      <c s="6"/>
      <c s="41">
        <f>0+Q260</f>
      </c>
      <c r="O260">
        <f>0+R260</f>
      </c>
      <c r="Q260">
        <f>0+I261+I265+I269+I273</f>
      </c>
      <c>
        <f>0+O261+O265+O269+O273</f>
      </c>
    </row>
    <row r="261" spans="1:16" ht="25.5">
      <c r="A261" s="25" t="s">
        <v>45</v>
      </c>
      <c s="29" t="s">
        <v>822</v>
      </c>
      <c s="29" t="s">
        <v>394</v>
      </c>
      <c s="25" t="s">
        <v>47</v>
      </c>
      <c s="30" t="s">
        <v>395</v>
      </c>
      <c s="31" t="s">
        <v>238</v>
      </c>
      <c s="32">
        <v>938.23</v>
      </c>
      <c s="33">
        <v>0</v>
      </c>
      <c s="34">
        <f>ROUND(ROUND(H261,2)*ROUND(G261,3),2)</f>
      </c>
      <c r="O261">
        <f>(I261*21)/100</f>
      </c>
      <c t="s">
        <v>23</v>
      </c>
    </row>
    <row r="262" spans="1:5" ht="25.5">
      <c r="A262" s="35" t="s">
        <v>50</v>
      </c>
      <c r="E262" s="36" t="s">
        <v>239</v>
      </c>
    </row>
    <row r="263" spans="1:5" ht="318.75">
      <c r="A263" s="37" t="s">
        <v>51</v>
      </c>
      <c r="E263" s="38" t="s">
        <v>823</v>
      </c>
    </row>
    <row r="264" spans="1:5" ht="165.75">
      <c r="A264" t="s">
        <v>52</v>
      </c>
      <c r="E264" s="36" t="s">
        <v>397</v>
      </c>
    </row>
    <row r="265" spans="1:16" ht="25.5">
      <c r="A265" s="25" t="s">
        <v>45</v>
      </c>
      <c s="29" t="s">
        <v>824</v>
      </c>
      <c s="29" t="s">
        <v>605</v>
      </c>
      <c s="25" t="s">
        <v>47</v>
      </c>
      <c s="30" t="s">
        <v>606</v>
      </c>
      <c s="31" t="s">
        <v>238</v>
      </c>
      <c s="32">
        <v>432.582</v>
      </c>
      <c s="33">
        <v>0</v>
      </c>
      <c s="34">
        <f>ROUND(ROUND(H265,2)*ROUND(G265,3),2)</f>
      </c>
      <c r="O265">
        <f>(I265*21)/100</f>
      </c>
      <c t="s">
        <v>23</v>
      </c>
    </row>
    <row r="266" spans="1:5" ht="25.5">
      <c r="A266" s="35" t="s">
        <v>50</v>
      </c>
      <c r="E266" s="36" t="s">
        <v>239</v>
      </c>
    </row>
    <row r="267" spans="1:5" ht="216.75">
      <c r="A267" s="37" t="s">
        <v>51</v>
      </c>
      <c r="E267" s="38" t="s">
        <v>825</v>
      </c>
    </row>
    <row r="268" spans="1:5" ht="165.75">
      <c r="A268" t="s">
        <v>52</v>
      </c>
      <c r="E268" s="36" t="s">
        <v>397</v>
      </c>
    </row>
    <row r="269" spans="1:16" ht="25.5">
      <c r="A269" s="25" t="s">
        <v>45</v>
      </c>
      <c s="29" t="s">
        <v>826</v>
      </c>
      <c s="29" t="s">
        <v>663</v>
      </c>
      <c s="25" t="s">
        <v>47</v>
      </c>
      <c s="30" t="s">
        <v>664</v>
      </c>
      <c s="31" t="s">
        <v>238</v>
      </c>
      <c s="32">
        <v>83.496</v>
      </c>
      <c s="33">
        <v>0</v>
      </c>
      <c s="34">
        <f>ROUND(ROUND(H269,2)*ROUND(G269,3),2)</f>
      </c>
      <c r="O269">
        <f>(I269*21)/100</f>
      </c>
      <c t="s">
        <v>23</v>
      </c>
    </row>
    <row r="270" spans="1:5" ht="25.5">
      <c r="A270" s="35" t="s">
        <v>50</v>
      </c>
      <c r="E270" s="36" t="s">
        <v>239</v>
      </c>
    </row>
    <row r="271" spans="1:5" ht="63.75">
      <c r="A271" s="37" t="s">
        <v>51</v>
      </c>
      <c r="E271" s="38" t="s">
        <v>827</v>
      </c>
    </row>
    <row r="272" spans="1:5" ht="165.75">
      <c r="A272" t="s">
        <v>52</v>
      </c>
      <c r="E272" s="36" t="s">
        <v>397</v>
      </c>
    </row>
    <row r="273" spans="1:16" ht="25.5">
      <c r="A273" s="25" t="s">
        <v>45</v>
      </c>
      <c s="29" t="s">
        <v>828</v>
      </c>
      <c s="29" t="s">
        <v>398</v>
      </c>
      <c s="25" t="s">
        <v>47</v>
      </c>
      <c s="30" t="s">
        <v>399</v>
      </c>
      <c s="31" t="s">
        <v>238</v>
      </c>
      <c s="32">
        <v>1.275</v>
      </c>
      <c s="33">
        <v>0</v>
      </c>
      <c s="34">
        <f>ROUND(ROUND(H273,2)*ROUND(G273,3),2)</f>
      </c>
      <c r="O273">
        <f>(I273*21)/100</f>
      </c>
      <c t="s">
        <v>23</v>
      </c>
    </row>
    <row r="274" spans="1:5" ht="25.5">
      <c r="A274" s="35" t="s">
        <v>50</v>
      </c>
      <c r="E274" s="36" t="s">
        <v>239</v>
      </c>
    </row>
    <row r="275" spans="1:5" ht="25.5">
      <c r="A275" s="37" t="s">
        <v>51</v>
      </c>
      <c r="E275" s="38" t="s">
        <v>829</v>
      </c>
    </row>
    <row r="276" spans="1:5" ht="165.75">
      <c r="A276" t="s">
        <v>52</v>
      </c>
      <c r="E276" s="36" t="s">
        <v>397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0+O8+O49+O110+O115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830</v>
      </c>
      <c s="42">
        <f>0+I8+I49+I110+I115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830</v>
      </c>
      <c s="6"/>
      <c s="18" t="s">
        <v>831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442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45</v>
      </c>
      <c s="29" t="s">
        <v>29</v>
      </c>
      <c s="29" t="s">
        <v>832</v>
      </c>
      <c s="25" t="s">
        <v>29</v>
      </c>
      <c s="30" t="s">
        <v>833</v>
      </c>
      <c s="31" t="s">
        <v>290</v>
      </c>
      <c s="32">
        <v>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834</v>
      </c>
    </row>
    <row r="11" spans="1:5" ht="12.75">
      <c r="A11" s="37" t="s">
        <v>51</v>
      </c>
      <c r="E11" s="38" t="s">
        <v>835</v>
      </c>
    </row>
    <row r="12" spans="1:5" ht="318.75">
      <c r="A12" t="s">
        <v>52</v>
      </c>
      <c r="E12" s="36" t="s">
        <v>836</v>
      </c>
    </row>
    <row r="13" spans="1:16" ht="12.75">
      <c r="A13" s="25" t="s">
        <v>45</v>
      </c>
      <c s="29" t="s">
        <v>23</v>
      </c>
      <c s="29" t="s">
        <v>837</v>
      </c>
      <c s="25" t="s">
        <v>29</v>
      </c>
      <c s="30" t="s">
        <v>838</v>
      </c>
      <c s="31" t="s">
        <v>290</v>
      </c>
      <c s="32">
        <v>10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839</v>
      </c>
    </row>
    <row r="15" spans="1:5" ht="12.75">
      <c r="A15" s="37" t="s">
        <v>51</v>
      </c>
      <c r="E15" s="38" t="s">
        <v>840</v>
      </c>
    </row>
    <row r="16" spans="1:5" ht="318.75">
      <c r="A16" t="s">
        <v>52</v>
      </c>
      <c r="E16" s="36" t="s">
        <v>836</v>
      </c>
    </row>
    <row r="17" spans="1:16" ht="12.75">
      <c r="A17" s="25" t="s">
        <v>45</v>
      </c>
      <c s="29" t="s">
        <v>22</v>
      </c>
      <c s="29" t="s">
        <v>841</v>
      </c>
      <c s="25" t="s">
        <v>29</v>
      </c>
      <c s="30" t="s">
        <v>842</v>
      </c>
      <c s="31" t="s">
        <v>290</v>
      </c>
      <c s="32">
        <v>10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843</v>
      </c>
    </row>
    <row r="19" spans="1:5" ht="12.75">
      <c r="A19" s="37" t="s">
        <v>51</v>
      </c>
      <c r="E19" s="38" t="s">
        <v>840</v>
      </c>
    </row>
    <row r="20" spans="1:5" ht="229.5">
      <c r="A20" t="s">
        <v>52</v>
      </c>
      <c r="E20" s="36" t="s">
        <v>844</v>
      </c>
    </row>
    <row r="21" spans="1:16" ht="12.75">
      <c r="A21" s="25" t="s">
        <v>45</v>
      </c>
      <c s="29" t="s">
        <v>33</v>
      </c>
      <c s="29" t="s">
        <v>845</v>
      </c>
      <c s="25" t="s">
        <v>29</v>
      </c>
      <c s="30" t="s">
        <v>846</v>
      </c>
      <c s="31" t="s">
        <v>229</v>
      </c>
      <c s="32">
        <v>30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847</v>
      </c>
    </row>
    <row r="23" spans="1:5" ht="12.75">
      <c r="A23" s="37" t="s">
        <v>51</v>
      </c>
      <c r="E23" s="38" t="s">
        <v>848</v>
      </c>
    </row>
    <row r="24" spans="1:5" ht="12.75">
      <c r="A24" t="s">
        <v>52</v>
      </c>
      <c r="E24" s="36" t="s">
        <v>849</v>
      </c>
    </row>
    <row r="25" spans="1:16" ht="12.75">
      <c r="A25" s="25" t="s">
        <v>45</v>
      </c>
      <c s="29" t="s">
        <v>35</v>
      </c>
      <c s="29" t="s">
        <v>488</v>
      </c>
      <c s="25" t="s">
        <v>29</v>
      </c>
      <c s="30" t="s">
        <v>489</v>
      </c>
      <c s="31" t="s">
        <v>229</v>
      </c>
      <c s="32">
        <v>30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847</v>
      </c>
    </row>
    <row r="27" spans="1:5" ht="12.75">
      <c r="A27" s="37" t="s">
        <v>51</v>
      </c>
      <c r="E27" s="38" t="s">
        <v>840</v>
      </c>
    </row>
    <row r="28" spans="1:5" ht="25.5">
      <c r="A28" t="s">
        <v>52</v>
      </c>
      <c r="E28" s="36" t="s">
        <v>491</v>
      </c>
    </row>
    <row r="29" spans="1:16" ht="12.75">
      <c r="A29" s="25" t="s">
        <v>45</v>
      </c>
      <c s="29" t="s">
        <v>37</v>
      </c>
      <c s="29" t="s">
        <v>850</v>
      </c>
      <c s="25" t="s">
        <v>29</v>
      </c>
      <c s="30" t="s">
        <v>851</v>
      </c>
      <c s="31" t="s">
        <v>290</v>
      </c>
      <c s="32">
        <v>2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852</v>
      </c>
    </row>
    <row r="31" spans="1:5" ht="12.75">
      <c r="A31" s="37" t="s">
        <v>51</v>
      </c>
      <c r="E31" s="38" t="s">
        <v>835</v>
      </c>
    </row>
    <row r="32" spans="1:5" ht="369.75">
      <c r="A32" t="s">
        <v>52</v>
      </c>
      <c r="E32" s="36" t="s">
        <v>853</v>
      </c>
    </row>
    <row r="33" spans="1:16" ht="12.75">
      <c r="A33" s="25" t="s">
        <v>45</v>
      </c>
      <c s="29" t="s">
        <v>71</v>
      </c>
      <c s="29" t="s">
        <v>854</v>
      </c>
      <c s="25" t="s">
        <v>29</v>
      </c>
      <c s="30" t="s">
        <v>855</v>
      </c>
      <c s="31" t="s">
        <v>56</v>
      </c>
      <c s="32">
        <v>5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856</v>
      </c>
    </row>
    <row r="35" spans="1:5" ht="12.75">
      <c r="A35" s="37" t="s">
        <v>51</v>
      </c>
      <c r="E35" s="38" t="s">
        <v>857</v>
      </c>
    </row>
    <row r="36" spans="1:5" ht="76.5">
      <c r="A36" t="s">
        <v>52</v>
      </c>
      <c r="E36" s="36" t="s">
        <v>858</v>
      </c>
    </row>
    <row r="37" spans="1:16" ht="12.75">
      <c r="A37" s="25" t="s">
        <v>45</v>
      </c>
      <c s="29" t="s">
        <v>75</v>
      </c>
      <c s="29" t="s">
        <v>859</v>
      </c>
      <c s="25" t="s">
        <v>29</v>
      </c>
      <c s="30" t="s">
        <v>860</v>
      </c>
      <c s="31" t="s">
        <v>69</v>
      </c>
      <c s="32">
        <v>30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861</v>
      </c>
    </row>
    <row r="39" spans="1:5" ht="12.75">
      <c r="A39" s="37" t="s">
        <v>51</v>
      </c>
      <c r="E39" s="38" t="s">
        <v>840</v>
      </c>
    </row>
    <row r="40" spans="1:5" ht="102">
      <c r="A40" t="s">
        <v>52</v>
      </c>
      <c r="E40" s="36" t="s">
        <v>862</v>
      </c>
    </row>
    <row r="41" spans="1:16" ht="12.75">
      <c r="A41" s="25" t="s">
        <v>45</v>
      </c>
      <c s="29" t="s">
        <v>40</v>
      </c>
      <c s="29" t="s">
        <v>863</v>
      </c>
      <c s="25" t="s">
        <v>29</v>
      </c>
      <c s="30" t="s">
        <v>864</v>
      </c>
      <c s="31" t="s">
        <v>69</v>
      </c>
      <c s="32">
        <v>30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865</v>
      </c>
    </row>
    <row r="43" spans="1:5" ht="12.75">
      <c r="A43" s="37" t="s">
        <v>51</v>
      </c>
      <c r="E43" s="38" t="s">
        <v>840</v>
      </c>
    </row>
    <row r="44" spans="1:5" ht="140.25">
      <c r="A44" t="s">
        <v>52</v>
      </c>
      <c r="E44" s="36" t="s">
        <v>866</v>
      </c>
    </row>
    <row r="45" spans="1:16" ht="25.5">
      <c r="A45" s="25" t="s">
        <v>45</v>
      </c>
      <c s="29" t="s">
        <v>42</v>
      </c>
      <c s="29" t="s">
        <v>867</v>
      </c>
      <c s="25" t="s">
        <v>29</v>
      </c>
      <c s="30" t="s">
        <v>868</v>
      </c>
      <c s="31" t="s">
        <v>69</v>
      </c>
      <c s="32">
        <v>30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869</v>
      </c>
    </row>
    <row r="47" spans="1:5" ht="12.75">
      <c r="A47" s="37" t="s">
        <v>51</v>
      </c>
      <c r="E47" s="38" t="s">
        <v>840</v>
      </c>
    </row>
    <row r="48" spans="1:5" ht="76.5">
      <c r="A48" t="s">
        <v>52</v>
      </c>
      <c r="E48" s="36" t="s">
        <v>870</v>
      </c>
    </row>
    <row r="49" spans="1:18" ht="12.75" customHeight="1">
      <c r="A49" s="6" t="s">
        <v>43</v>
      </c>
      <c s="6"/>
      <c s="40" t="s">
        <v>23</v>
      </c>
      <c s="6"/>
      <c s="27" t="s">
        <v>871</v>
      </c>
      <c s="6"/>
      <c s="6"/>
      <c s="6"/>
      <c s="41">
        <f>0+Q49</f>
      </c>
      <c r="O49">
        <f>0+R49</f>
      </c>
      <c r="Q49">
        <f>0+I50+I54+I58+I62+I66+I70+I74+I78+I82+I86+I90+I94+I98+I102+I106</f>
      </c>
      <c>
        <f>0+O50+O54+O58+O62+O66+O70+O74+O78+O82+O86+O90+O94+O98+O102+O106</f>
      </c>
    </row>
    <row r="50" spans="1:16" ht="12.75">
      <c r="A50" s="25" t="s">
        <v>45</v>
      </c>
      <c s="29" t="s">
        <v>85</v>
      </c>
      <c s="29" t="s">
        <v>872</v>
      </c>
      <c s="25" t="s">
        <v>29</v>
      </c>
      <c s="30" t="s">
        <v>873</v>
      </c>
      <c s="31" t="s">
        <v>69</v>
      </c>
      <c s="32">
        <v>30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874</v>
      </c>
    </row>
    <row r="52" spans="1:5" ht="12.75">
      <c r="A52" s="37" t="s">
        <v>51</v>
      </c>
      <c r="E52" s="38" t="s">
        <v>840</v>
      </c>
    </row>
    <row r="53" spans="1:5" ht="127.5">
      <c r="A53" t="s">
        <v>52</v>
      </c>
      <c r="E53" s="36" t="s">
        <v>875</v>
      </c>
    </row>
    <row r="54" spans="1:16" ht="12.75">
      <c r="A54" s="25" t="s">
        <v>45</v>
      </c>
      <c s="29" t="s">
        <v>89</v>
      </c>
      <c s="29" t="s">
        <v>876</v>
      </c>
      <c s="25" t="s">
        <v>29</v>
      </c>
      <c s="30" t="s">
        <v>877</v>
      </c>
      <c s="31" t="s">
        <v>56</v>
      </c>
      <c s="32">
        <v>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878</v>
      </c>
    </row>
    <row r="56" spans="1:5" ht="12.75">
      <c r="A56" s="37" t="s">
        <v>51</v>
      </c>
      <c r="E56" s="38" t="s">
        <v>857</v>
      </c>
    </row>
    <row r="57" spans="1:5" ht="102">
      <c r="A57" t="s">
        <v>52</v>
      </c>
      <c r="E57" s="36" t="s">
        <v>879</v>
      </c>
    </row>
    <row r="58" spans="1:16" ht="12.75">
      <c r="A58" s="25" t="s">
        <v>45</v>
      </c>
      <c s="29" t="s">
        <v>93</v>
      </c>
      <c s="29" t="s">
        <v>880</v>
      </c>
      <c s="25" t="s">
        <v>29</v>
      </c>
      <c s="30" t="s">
        <v>881</v>
      </c>
      <c s="31" t="s">
        <v>56</v>
      </c>
      <c s="32">
        <v>1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882</v>
      </c>
    </row>
    <row r="60" spans="1:5" ht="12.75">
      <c r="A60" s="37" t="s">
        <v>51</v>
      </c>
      <c r="E60" s="38" t="s">
        <v>857</v>
      </c>
    </row>
    <row r="61" spans="1:5" ht="102">
      <c r="A61" t="s">
        <v>52</v>
      </c>
      <c r="E61" s="36" t="s">
        <v>883</v>
      </c>
    </row>
    <row r="62" spans="1:16" ht="12.75">
      <c r="A62" s="25" t="s">
        <v>45</v>
      </c>
      <c s="29" t="s">
        <v>97</v>
      </c>
      <c s="29" t="s">
        <v>884</v>
      </c>
      <c s="25" t="s">
        <v>29</v>
      </c>
      <c s="30" t="s">
        <v>885</v>
      </c>
      <c s="31" t="s">
        <v>69</v>
      </c>
      <c s="32">
        <v>15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886</v>
      </c>
    </row>
    <row r="64" spans="1:5" ht="12.75">
      <c r="A64" s="37" t="s">
        <v>51</v>
      </c>
      <c r="E64" s="38" t="s">
        <v>857</v>
      </c>
    </row>
    <row r="65" spans="1:5" ht="89.25">
      <c r="A65" t="s">
        <v>52</v>
      </c>
      <c r="E65" s="36" t="s">
        <v>887</v>
      </c>
    </row>
    <row r="66" spans="1:16" ht="12.75">
      <c r="A66" s="25" t="s">
        <v>45</v>
      </c>
      <c s="29" t="s">
        <v>101</v>
      </c>
      <c s="29" t="s">
        <v>888</v>
      </c>
      <c s="25" t="s">
        <v>29</v>
      </c>
      <c s="30" t="s">
        <v>889</v>
      </c>
      <c s="31" t="s">
        <v>69</v>
      </c>
      <c s="32">
        <v>30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890</v>
      </c>
    </row>
    <row r="68" spans="1:5" ht="12.75">
      <c r="A68" s="37" t="s">
        <v>51</v>
      </c>
      <c r="E68" s="38" t="s">
        <v>857</v>
      </c>
    </row>
    <row r="69" spans="1:5" ht="89.25">
      <c r="A69" t="s">
        <v>52</v>
      </c>
      <c r="E69" s="36" t="s">
        <v>887</v>
      </c>
    </row>
    <row r="70" spans="1:16" ht="25.5">
      <c r="A70" s="25" t="s">
        <v>45</v>
      </c>
      <c s="29" t="s">
        <v>105</v>
      </c>
      <c s="29" t="s">
        <v>891</v>
      </c>
      <c s="25" t="s">
        <v>29</v>
      </c>
      <c s="30" t="s">
        <v>892</v>
      </c>
      <c s="31" t="s">
        <v>56</v>
      </c>
      <c s="32">
        <v>2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893</v>
      </c>
    </row>
    <row r="72" spans="1:5" ht="12.75">
      <c r="A72" s="37" t="s">
        <v>51</v>
      </c>
      <c r="E72" s="38" t="s">
        <v>835</v>
      </c>
    </row>
    <row r="73" spans="1:5" ht="102">
      <c r="A73" t="s">
        <v>52</v>
      </c>
      <c r="E73" s="36" t="s">
        <v>894</v>
      </c>
    </row>
    <row r="74" spans="1:16" ht="25.5">
      <c r="A74" s="25" t="s">
        <v>45</v>
      </c>
      <c s="29" t="s">
        <v>109</v>
      </c>
      <c s="29" t="s">
        <v>891</v>
      </c>
      <c s="25" t="s">
        <v>85</v>
      </c>
      <c s="30" t="s">
        <v>892</v>
      </c>
      <c s="31" t="s">
        <v>56</v>
      </c>
      <c s="32">
        <v>1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893</v>
      </c>
    </row>
    <row r="76" spans="1:5" ht="12.75">
      <c r="A76" s="37" t="s">
        <v>51</v>
      </c>
      <c r="E76" s="38" t="s">
        <v>835</v>
      </c>
    </row>
    <row r="77" spans="1:5" ht="102">
      <c r="A77" t="s">
        <v>52</v>
      </c>
      <c r="E77" s="36" t="s">
        <v>894</v>
      </c>
    </row>
    <row r="78" spans="1:16" ht="25.5">
      <c r="A78" s="25" t="s">
        <v>45</v>
      </c>
      <c s="29" t="s">
        <v>113</v>
      </c>
      <c s="29" t="s">
        <v>895</v>
      </c>
      <c s="25" t="s">
        <v>29</v>
      </c>
      <c s="30" t="s">
        <v>896</v>
      </c>
      <c s="31" t="s">
        <v>56</v>
      </c>
      <c s="32">
        <v>1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897</v>
      </c>
    </row>
    <row r="80" spans="1:5" ht="12.75">
      <c r="A80" s="37" t="s">
        <v>51</v>
      </c>
      <c r="E80" s="38" t="s">
        <v>857</v>
      </c>
    </row>
    <row r="81" spans="1:5" ht="102">
      <c r="A81" t="s">
        <v>52</v>
      </c>
      <c r="E81" s="36" t="s">
        <v>894</v>
      </c>
    </row>
    <row r="82" spans="1:16" ht="25.5">
      <c r="A82" s="25" t="s">
        <v>45</v>
      </c>
      <c s="29" t="s">
        <v>117</v>
      </c>
      <c s="29" t="s">
        <v>898</v>
      </c>
      <c s="25" t="s">
        <v>29</v>
      </c>
      <c s="30" t="s">
        <v>899</v>
      </c>
      <c s="31" t="s">
        <v>56</v>
      </c>
      <c s="32">
        <v>1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900</v>
      </c>
    </row>
    <row r="84" spans="1:5" ht="12.75">
      <c r="A84" s="37" t="s">
        <v>51</v>
      </c>
      <c r="E84" s="38" t="s">
        <v>857</v>
      </c>
    </row>
    <row r="85" spans="1:5" ht="114.75">
      <c r="A85" t="s">
        <v>52</v>
      </c>
      <c r="E85" s="36" t="s">
        <v>901</v>
      </c>
    </row>
    <row r="86" spans="1:16" ht="12.75">
      <c r="A86" s="25" t="s">
        <v>45</v>
      </c>
      <c s="29" t="s">
        <v>121</v>
      </c>
      <c s="29" t="s">
        <v>902</v>
      </c>
      <c s="25" t="s">
        <v>29</v>
      </c>
      <c s="30" t="s">
        <v>903</v>
      </c>
      <c s="31" t="s">
        <v>56</v>
      </c>
      <c s="32">
        <v>1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904</v>
      </c>
    </row>
    <row r="88" spans="1:5" ht="12.75">
      <c r="A88" s="37" t="s">
        <v>51</v>
      </c>
      <c r="E88" s="38" t="s">
        <v>857</v>
      </c>
    </row>
    <row r="89" spans="1:5" ht="89.25">
      <c r="A89" t="s">
        <v>52</v>
      </c>
      <c r="E89" s="36" t="s">
        <v>905</v>
      </c>
    </row>
    <row r="90" spans="1:16" ht="25.5">
      <c r="A90" s="25" t="s">
        <v>45</v>
      </c>
      <c s="29" t="s">
        <v>125</v>
      </c>
      <c s="29" t="s">
        <v>906</v>
      </c>
      <c s="25" t="s">
        <v>29</v>
      </c>
      <c s="30" t="s">
        <v>907</v>
      </c>
      <c s="31" t="s">
        <v>56</v>
      </c>
      <c s="32">
        <v>1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908</v>
      </c>
    </row>
    <row r="92" spans="1:5" ht="12.75">
      <c r="A92" s="37" t="s">
        <v>51</v>
      </c>
      <c r="E92" s="38" t="s">
        <v>857</v>
      </c>
    </row>
    <row r="93" spans="1:5" ht="76.5">
      <c r="A93" t="s">
        <v>52</v>
      </c>
      <c r="E93" s="36" t="s">
        <v>909</v>
      </c>
    </row>
    <row r="94" spans="1:16" ht="12.75">
      <c r="A94" s="25" t="s">
        <v>45</v>
      </c>
      <c s="29" t="s">
        <v>129</v>
      </c>
      <c s="29" t="s">
        <v>910</v>
      </c>
      <c s="25" t="s">
        <v>29</v>
      </c>
      <c s="30" t="s">
        <v>911</v>
      </c>
      <c s="31" t="s">
        <v>56</v>
      </c>
      <c s="32">
        <v>1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912</v>
      </c>
    </row>
    <row r="96" spans="1:5" ht="12.75">
      <c r="A96" s="37" t="s">
        <v>51</v>
      </c>
      <c r="E96" s="38" t="s">
        <v>913</v>
      </c>
    </row>
    <row r="97" spans="1:5" ht="114.75">
      <c r="A97" t="s">
        <v>52</v>
      </c>
      <c r="E97" s="36" t="s">
        <v>914</v>
      </c>
    </row>
    <row r="98" spans="1:16" ht="25.5">
      <c r="A98" s="25" t="s">
        <v>45</v>
      </c>
      <c s="29" t="s">
        <v>133</v>
      </c>
      <c s="29" t="s">
        <v>915</v>
      </c>
      <c s="25" t="s">
        <v>29</v>
      </c>
      <c s="30" t="s">
        <v>916</v>
      </c>
      <c s="31" t="s">
        <v>56</v>
      </c>
      <c s="32">
        <v>1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917</v>
      </c>
    </row>
    <row r="100" spans="1:5" ht="12.75">
      <c r="A100" s="37" t="s">
        <v>51</v>
      </c>
      <c r="E100" s="38" t="s">
        <v>835</v>
      </c>
    </row>
    <row r="101" spans="1:5" ht="102">
      <c r="A101" t="s">
        <v>52</v>
      </c>
      <c r="E101" s="36" t="s">
        <v>918</v>
      </c>
    </row>
    <row r="102" spans="1:16" ht="25.5">
      <c r="A102" s="25" t="s">
        <v>45</v>
      </c>
      <c s="29" t="s">
        <v>137</v>
      </c>
      <c s="29" t="s">
        <v>919</v>
      </c>
      <c s="25" t="s">
        <v>29</v>
      </c>
      <c s="30" t="s">
        <v>920</v>
      </c>
      <c s="31" t="s">
        <v>56</v>
      </c>
      <c s="32">
        <v>1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917</v>
      </c>
    </row>
    <row r="104" spans="1:5" ht="12.75">
      <c r="A104" s="37" t="s">
        <v>51</v>
      </c>
      <c r="E104" s="38" t="s">
        <v>835</v>
      </c>
    </row>
    <row r="105" spans="1:5" ht="89.25">
      <c r="A105" t="s">
        <v>52</v>
      </c>
      <c r="E105" s="36" t="s">
        <v>921</v>
      </c>
    </row>
    <row r="106" spans="1:16" ht="12.75">
      <c r="A106" s="25" t="s">
        <v>45</v>
      </c>
      <c s="29" t="s">
        <v>141</v>
      </c>
      <c s="29" t="s">
        <v>922</v>
      </c>
      <c s="25" t="s">
        <v>29</v>
      </c>
      <c s="30" t="s">
        <v>923</v>
      </c>
      <c s="31" t="s">
        <v>173</v>
      </c>
      <c s="32">
        <v>20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924</v>
      </c>
    </row>
    <row r="108" spans="1:5" ht="12.75">
      <c r="A108" s="37" t="s">
        <v>51</v>
      </c>
      <c r="E108" s="38" t="s">
        <v>835</v>
      </c>
    </row>
    <row r="109" spans="1:5" ht="89.25">
      <c r="A109" t="s">
        <v>52</v>
      </c>
      <c r="E109" s="36" t="s">
        <v>925</v>
      </c>
    </row>
    <row r="110" spans="1:18" ht="12.75" customHeight="1">
      <c r="A110" s="6" t="s">
        <v>43</v>
      </c>
      <c s="6"/>
      <c s="40" t="s">
        <v>22</v>
      </c>
      <c s="6"/>
      <c s="27" t="s">
        <v>926</v>
      </c>
      <c s="6"/>
      <c s="6"/>
      <c s="6"/>
      <c s="41">
        <f>0+Q110</f>
      </c>
      <c r="O110">
        <f>0+R110</f>
      </c>
      <c r="Q110">
        <f>0+I111</f>
      </c>
      <c>
        <f>0+O111</f>
      </c>
    </row>
    <row r="111" spans="1:16" ht="12.75">
      <c r="A111" s="25" t="s">
        <v>45</v>
      </c>
      <c s="29" t="s">
        <v>145</v>
      </c>
      <c s="29" t="s">
        <v>927</v>
      </c>
      <c s="25" t="s">
        <v>29</v>
      </c>
      <c s="30" t="s">
        <v>928</v>
      </c>
      <c s="31" t="s">
        <v>290</v>
      </c>
      <c s="32">
        <v>2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50</v>
      </c>
      <c r="E112" s="36" t="s">
        <v>929</v>
      </c>
    </row>
    <row r="113" spans="1:5" ht="12.75">
      <c r="A113" s="37" t="s">
        <v>51</v>
      </c>
      <c r="E113" s="38" t="s">
        <v>835</v>
      </c>
    </row>
    <row r="114" spans="1:5" ht="102">
      <c r="A114" t="s">
        <v>52</v>
      </c>
      <c r="E114" s="36" t="s">
        <v>930</v>
      </c>
    </row>
    <row r="115" spans="1:18" ht="12.75" customHeight="1">
      <c r="A115" s="6" t="s">
        <v>43</v>
      </c>
      <c s="6"/>
      <c s="40" t="s">
        <v>17</v>
      </c>
      <c s="6"/>
      <c s="27" t="s">
        <v>234</v>
      </c>
      <c s="6"/>
      <c s="6"/>
      <c s="6"/>
      <c s="41">
        <f>0+Q115</f>
      </c>
      <c r="O115">
        <f>0+R115</f>
      </c>
      <c r="Q115">
        <f>0+I116+I120</f>
      </c>
      <c>
        <f>0+O116+O120</f>
      </c>
    </row>
    <row r="116" spans="1:16" ht="25.5">
      <c r="A116" s="25" t="s">
        <v>45</v>
      </c>
      <c s="29" t="s">
        <v>149</v>
      </c>
      <c s="29" t="s">
        <v>605</v>
      </c>
      <c s="25" t="s">
        <v>47</v>
      </c>
      <c s="30" t="s">
        <v>606</v>
      </c>
      <c s="31" t="s">
        <v>238</v>
      </c>
      <c s="32">
        <v>3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25.5">
      <c r="A117" s="35" t="s">
        <v>50</v>
      </c>
      <c r="E117" s="36" t="s">
        <v>239</v>
      </c>
    </row>
    <row r="118" spans="1:5" ht="12.75">
      <c r="A118" s="37" t="s">
        <v>51</v>
      </c>
      <c r="E118" s="38" t="s">
        <v>835</v>
      </c>
    </row>
    <row r="119" spans="1:5" ht="165.75">
      <c r="A119" t="s">
        <v>52</v>
      </c>
      <c r="E119" s="36" t="s">
        <v>397</v>
      </c>
    </row>
    <row r="120" spans="1:16" ht="25.5">
      <c r="A120" s="25" t="s">
        <v>45</v>
      </c>
      <c s="29" t="s">
        <v>153</v>
      </c>
      <c s="29" t="s">
        <v>398</v>
      </c>
      <c s="25" t="s">
        <v>47</v>
      </c>
      <c s="30" t="s">
        <v>399</v>
      </c>
      <c s="31" t="s">
        <v>238</v>
      </c>
      <c s="32">
        <v>4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25.5">
      <c r="A121" s="35" t="s">
        <v>50</v>
      </c>
      <c r="E121" s="36" t="s">
        <v>931</v>
      </c>
    </row>
    <row r="122" spans="1:5" ht="12.75">
      <c r="A122" s="37" t="s">
        <v>51</v>
      </c>
      <c r="E122" s="38" t="s">
        <v>835</v>
      </c>
    </row>
    <row r="123" spans="1:5" ht="165.75">
      <c r="A123" t="s">
        <v>52</v>
      </c>
      <c r="E123" s="36" t="s">
        <v>397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0+O8+O13+O18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932</v>
      </c>
      <c s="42">
        <f>0+I8+I13+I18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932</v>
      </c>
      <c s="6"/>
      <c s="18" t="s">
        <v>933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248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22</v>
      </c>
      <c s="29" t="s">
        <v>934</v>
      </c>
      <c s="25" t="s">
        <v>47</v>
      </c>
      <c s="30" t="s">
        <v>935</v>
      </c>
      <c s="31" t="s">
        <v>936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937</v>
      </c>
    </row>
    <row r="11" spans="1:5" ht="12.75">
      <c r="A11" s="37" t="s">
        <v>51</v>
      </c>
      <c r="E11" s="38" t="s">
        <v>264</v>
      </c>
    </row>
    <row r="12" spans="1:5" ht="114.75">
      <c r="A12" t="s">
        <v>52</v>
      </c>
      <c r="E12" s="36" t="s">
        <v>938</v>
      </c>
    </row>
    <row r="13" spans="1:18" ht="12.75" customHeight="1">
      <c r="A13" s="6" t="s">
        <v>43</v>
      </c>
      <c s="6"/>
      <c s="40" t="s">
        <v>29</v>
      </c>
      <c s="6"/>
      <c s="27" t="s">
        <v>442</v>
      </c>
      <c s="6"/>
      <c s="6"/>
      <c s="6"/>
      <c s="41">
        <f>0+Q13</f>
      </c>
      <c r="O13">
        <f>0+R13</f>
      </c>
      <c r="Q13">
        <f>0+I14</f>
      </c>
      <c>
        <f>0+O14</f>
      </c>
    </row>
    <row r="14" spans="1:16" ht="25.5">
      <c r="A14" s="25" t="s">
        <v>45</v>
      </c>
      <c s="29" t="s">
        <v>29</v>
      </c>
      <c s="29" t="s">
        <v>939</v>
      </c>
      <c s="25" t="s">
        <v>47</v>
      </c>
      <c s="30" t="s">
        <v>940</v>
      </c>
      <c s="31" t="s">
        <v>56</v>
      </c>
      <c s="32">
        <v>10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76.5">
      <c r="A15" s="35" t="s">
        <v>50</v>
      </c>
      <c r="E15" s="36" t="s">
        <v>941</v>
      </c>
    </row>
    <row r="16" spans="1:5" ht="12.75">
      <c r="A16" s="37" t="s">
        <v>51</v>
      </c>
      <c r="E16" s="38" t="s">
        <v>942</v>
      </c>
    </row>
    <row r="17" spans="1:5" ht="114.75">
      <c r="A17" t="s">
        <v>52</v>
      </c>
      <c r="E17" s="36" t="s">
        <v>943</v>
      </c>
    </row>
    <row r="18" spans="1:18" ht="12.75" customHeight="1">
      <c r="A18" s="6" t="s">
        <v>43</v>
      </c>
      <c s="6"/>
      <c s="40" t="s">
        <v>17</v>
      </c>
      <c s="6"/>
      <c s="27" t="s">
        <v>234</v>
      </c>
      <c s="6"/>
      <c s="6"/>
      <c s="6"/>
      <c s="41">
        <f>0+Q18</f>
      </c>
      <c r="O18">
        <f>0+R18</f>
      </c>
      <c r="Q18">
        <f>0+I19</f>
      </c>
      <c>
        <f>0+O19</f>
      </c>
    </row>
    <row r="19" spans="1:16" ht="25.5">
      <c r="A19" s="25" t="s">
        <v>45</v>
      </c>
      <c s="29" t="s">
        <v>23</v>
      </c>
      <c s="29" t="s">
        <v>944</v>
      </c>
      <c s="25" t="s">
        <v>47</v>
      </c>
      <c s="30" t="s">
        <v>945</v>
      </c>
      <c s="31" t="s">
        <v>238</v>
      </c>
      <c s="32">
        <v>27.775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239</v>
      </c>
    </row>
    <row r="21" spans="1:5" ht="12.75">
      <c r="A21" s="37" t="s">
        <v>51</v>
      </c>
      <c r="E21" s="38" t="s">
        <v>946</v>
      </c>
    </row>
    <row r="22" spans="1:5" ht="165.75">
      <c r="A22" t="s">
        <v>52</v>
      </c>
      <c r="E22" s="36" t="s">
        <v>397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947</v>
      </c>
      <c s="42">
        <f>0+I8+I9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947</v>
      </c>
      <c s="6"/>
      <c s="18" t="s">
        <v>948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5" ht="12.75" customHeight="1">
      <c r="A8" s="11" t="s">
        <v>43</v>
      </c>
      <c s="11"/>
      <c s="22" t="s">
        <v>27</v>
      </c>
      <c s="11"/>
      <c s="24" t="s">
        <v>248</v>
      </c>
      <c s="11"/>
      <c s="11"/>
      <c s="11"/>
      <c s="23">
        <f>0</f>
      </c>
      <c r="O8">
        <f>0</f>
      </c>
    </row>
    <row r="9" spans="1:18" ht="12.75" customHeight="1">
      <c r="A9" s="6" t="s">
        <v>43</v>
      </c>
      <c s="6"/>
      <c s="40" t="s">
        <v>17</v>
      </c>
      <c s="6"/>
      <c s="44" t="s">
        <v>234</v>
      </c>
      <c s="6"/>
      <c s="6"/>
      <c s="6"/>
      <c s="41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25" t="s">
        <v>45</v>
      </c>
      <c s="29" t="s">
        <v>29</v>
      </c>
      <c s="29" t="s">
        <v>394</v>
      </c>
      <c s="25" t="s">
        <v>47</v>
      </c>
      <c s="30" t="s">
        <v>395</v>
      </c>
      <c s="31" t="s">
        <v>238</v>
      </c>
      <c s="32">
        <v>2340.357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47</v>
      </c>
    </row>
    <row r="12" spans="1:5" ht="12.75">
      <c r="A12" s="37" t="s">
        <v>51</v>
      </c>
      <c r="E12" s="38" t="s">
        <v>949</v>
      </c>
    </row>
    <row r="13" spans="1:5" ht="165.75">
      <c r="A13" t="s">
        <v>52</v>
      </c>
      <c r="E13" s="36" t="s">
        <v>397</v>
      </c>
    </row>
    <row r="14" spans="1:16" ht="25.5">
      <c r="A14" s="25" t="s">
        <v>45</v>
      </c>
      <c s="29" t="s">
        <v>23</v>
      </c>
      <c s="29" t="s">
        <v>605</v>
      </c>
      <c s="25" t="s">
        <v>47</v>
      </c>
      <c s="30" t="s">
        <v>606</v>
      </c>
      <c s="31" t="s">
        <v>238</v>
      </c>
      <c s="32">
        <v>824.031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12.75">
      <c r="A15" s="35" t="s">
        <v>50</v>
      </c>
      <c r="E15" s="36" t="s">
        <v>47</v>
      </c>
    </row>
    <row r="16" spans="1:5" ht="12.75">
      <c r="A16" s="37" t="s">
        <v>51</v>
      </c>
      <c r="E16" s="38" t="s">
        <v>950</v>
      </c>
    </row>
    <row r="17" spans="1:5" ht="165.75">
      <c r="A17" t="s">
        <v>52</v>
      </c>
      <c r="E17" s="36" t="s">
        <v>397</v>
      </c>
    </row>
    <row r="18" spans="1:16" ht="25.5">
      <c r="A18" s="25" t="s">
        <v>45</v>
      </c>
      <c s="29" t="s">
        <v>22</v>
      </c>
      <c s="29" t="s">
        <v>663</v>
      </c>
      <c s="25" t="s">
        <v>47</v>
      </c>
      <c s="30" t="s">
        <v>664</v>
      </c>
      <c s="31" t="s">
        <v>238</v>
      </c>
      <c s="32">
        <v>105.677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47</v>
      </c>
    </row>
    <row r="20" spans="1:5" ht="12.75">
      <c r="A20" s="37" t="s">
        <v>51</v>
      </c>
      <c r="E20" s="38" t="s">
        <v>951</v>
      </c>
    </row>
    <row r="21" spans="1:5" ht="165.75">
      <c r="A21" t="s">
        <v>52</v>
      </c>
      <c r="E21" s="36" t="s">
        <v>397</v>
      </c>
    </row>
    <row r="22" spans="1:16" ht="25.5">
      <c r="A22" s="25" t="s">
        <v>45</v>
      </c>
      <c s="29" t="s">
        <v>33</v>
      </c>
      <c s="29" t="s">
        <v>398</v>
      </c>
      <c s="25" t="s">
        <v>47</v>
      </c>
      <c s="30" t="s">
        <v>399</v>
      </c>
      <c s="31" t="s">
        <v>238</v>
      </c>
      <c s="32">
        <v>16.951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12.75">
      <c r="A24" s="37" t="s">
        <v>51</v>
      </c>
      <c r="E24" s="38" t="s">
        <v>952</v>
      </c>
    </row>
    <row r="25" spans="1:5" ht="165.75">
      <c r="A25" t="s">
        <v>52</v>
      </c>
      <c r="E25" s="36" t="s">
        <v>397</v>
      </c>
    </row>
    <row r="26" spans="1:16" ht="25.5">
      <c r="A26" s="25" t="s">
        <v>45</v>
      </c>
      <c s="29" t="s">
        <v>35</v>
      </c>
      <c s="29" t="s">
        <v>401</v>
      </c>
      <c s="25" t="s">
        <v>47</v>
      </c>
      <c s="30" t="s">
        <v>402</v>
      </c>
      <c s="31" t="s">
        <v>238</v>
      </c>
      <c s="32">
        <v>588.702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47</v>
      </c>
    </row>
    <row r="28" spans="1:5" ht="12.75">
      <c r="A28" s="37" t="s">
        <v>51</v>
      </c>
      <c r="E28" s="38" t="s">
        <v>953</v>
      </c>
    </row>
    <row r="29" spans="1:5" ht="165.75">
      <c r="A29" t="s">
        <v>52</v>
      </c>
      <c r="E29" s="36" t="s">
        <v>397</v>
      </c>
    </row>
    <row r="30" spans="1:16" ht="25.5">
      <c r="A30" s="25" t="s">
        <v>45</v>
      </c>
      <c s="29" t="s">
        <v>37</v>
      </c>
      <c s="29" t="s">
        <v>404</v>
      </c>
      <c s="25" t="s">
        <v>47</v>
      </c>
      <c s="30" t="s">
        <v>405</v>
      </c>
      <c s="31" t="s">
        <v>238</v>
      </c>
      <c s="32">
        <v>7.59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12.75">
      <c r="A32" s="37" t="s">
        <v>51</v>
      </c>
      <c r="E32" s="38" t="s">
        <v>954</v>
      </c>
    </row>
    <row r="33" spans="1:5" ht="165.75">
      <c r="A33" t="s">
        <v>52</v>
      </c>
      <c r="E33" s="36" t="s">
        <v>397</v>
      </c>
    </row>
    <row r="34" spans="1:16" ht="25.5">
      <c r="A34" s="25" t="s">
        <v>45</v>
      </c>
      <c s="29" t="s">
        <v>71</v>
      </c>
      <c s="29" t="s">
        <v>955</v>
      </c>
      <c s="25" t="s">
        <v>47</v>
      </c>
      <c s="30" t="s">
        <v>956</v>
      </c>
      <c s="31" t="s">
        <v>238</v>
      </c>
      <c s="32">
        <v>0.5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12.75">
      <c r="A36" s="37" t="s">
        <v>51</v>
      </c>
      <c r="E36" s="38" t="s">
        <v>957</v>
      </c>
    </row>
    <row r="37" spans="1:5" ht="165.75">
      <c r="A37" t="s">
        <v>52</v>
      </c>
      <c r="E37" s="36" t="s">
        <v>397</v>
      </c>
    </row>
    <row r="38" spans="1:16" ht="25.5">
      <c r="A38" s="25" t="s">
        <v>45</v>
      </c>
      <c s="29" t="s">
        <v>75</v>
      </c>
      <c s="29" t="s">
        <v>407</v>
      </c>
      <c s="25" t="s">
        <v>47</v>
      </c>
      <c s="30" t="s">
        <v>408</v>
      </c>
      <c s="31" t="s">
        <v>238</v>
      </c>
      <c s="32">
        <v>0.067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958</v>
      </c>
    </row>
    <row r="41" spans="1:5" ht="165.75">
      <c r="A41" t="s">
        <v>52</v>
      </c>
      <c r="E41" s="36" t="s">
        <v>397</v>
      </c>
    </row>
    <row r="42" spans="1:16" ht="25.5">
      <c r="A42" s="25" t="s">
        <v>45</v>
      </c>
      <c s="29" t="s">
        <v>40</v>
      </c>
      <c s="29" t="s">
        <v>410</v>
      </c>
      <c s="25" t="s">
        <v>47</v>
      </c>
      <c s="30" t="s">
        <v>411</v>
      </c>
      <c s="31" t="s">
        <v>238</v>
      </c>
      <c s="32">
        <v>0.028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7" t="s">
        <v>51</v>
      </c>
      <c r="E44" s="38" t="s">
        <v>959</v>
      </c>
    </row>
    <row r="45" spans="1:5" ht="165.75">
      <c r="A45" t="s">
        <v>52</v>
      </c>
      <c r="E45" s="36" t="s">
        <v>397</v>
      </c>
    </row>
    <row r="46" spans="1:16" ht="25.5">
      <c r="A46" s="25" t="s">
        <v>45</v>
      </c>
      <c s="29" t="s">
        <v>42</v>
      </c>
      <c s="29" t="s">
        <v>944</v>
      </c>
      <c s="25" t="s">
        <v>47</v>
      </c>
      <c s="30" t="s">
        <v>945</v>
      </c>
      <c s="31" t="s">
        <v>238</v>
      </c>
      <c s="32">
        <v>27.775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12.75">
      <c r="A48" s="37" t="s">
        <v>51</v>
      </c>
      <c r="E48" s="38" t="s">
        <v>960</v>
      </c>
    </row>
    <row r="49" spans="1:5" ht="165.75">
      <c r="A49" t="s">
        <v>52</v>
      </c>
      <c r="E49" s="36" t="s">
        <v>397</v>
      </c>
    </row>
    <row r="50" spans="1:16" ht="25.5">
      <c r="A50" s="25" t="s">
        <v>45</v>
      </c>
      <c s="29" t="s">
        <v>85</v>
      </c>
      <c s="29" t="s">
        <v>413</v>
      </c>
      <c s="25" t="s">
        <v>47</v>
      </c>
      <c s="30" t="s">
        <v>414</v>
      </c>
      <c s="31" t="s">
        <v>238</v>
      </c>
      <c s="32">
        <v>2.958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7" t="s">
        <v>51</v>
      </c>
      <c r="E52" s="38" t="s">
        <v>961</v>
      </c>
    </row>
    <row r="53" spans="1:5" ht="165.75">
      <c r="A53" t="s">
        <v>52</v>
      </c>
      <c r="E53" s="36" t="s">
        <v>397</v>
      </c>
    </row>
    <row r="54" spans="1:16" ht="25.5">
      <c r="A54" s="25" t="s">
        <v>45</v>
      </c>
      <c s="29" t="s">
        <v>89</v>
      </c>
      <c s="29" t="s">
        <v>416</v>
      </c>
      <c s="25" t="s">
        <v>47</v>
      </c>
      <c s="30" t="s">
        <v>417</v>
      </c>
      <c s="31" t="s">
        <v>238</v>
      </c>
      <c s="32">
        <v>2.16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962</v>
      </c>
    </row>
    <row r="57" spans="1:5" ht="165.75">
      <c r="A57" t="s">
        <v>52</v>
      </c>
      <c r="E57" s="36" t="s">
        <v>397</v>
      </c>
    </row>
    <row r="58" spans="1:16" ht="25.5">
      <c r="A58" s="25" t="s">
        <v>45</v>
      </c>
      <c s="29" t="s">
        <v>93</v>
      </c>
      <c s="29" t="s">
        <v>963</v>
      </c>
      <c s="25" t="s">
        <v>47</v>
      </c>
      <c s="30" t="s">
        <v>964</v>
      </c>
      <c s="31" t="s">
        <v>238</v>
      </c>
      <c s="32">
        <v>0.2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245</v>
      </c>
    </row>
    <row r="61" spans="1:5" ht="165.75">
      <c r="A61" t="s">
        <v>52</v>
      </c>
      <c r="E61" s="36" t="s">
        <v>397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